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90"/>
  </bookViews>
  <sheets>
    <sheet name="riparto" sheetId="1" r:id="rId1"/>
    <sheet name="riparto per nominativo" sheetId="3" r:id="rId2"/>
    <sheet name="prospetto impegni" sheetId="2" r:id="rId3"/>
    <sheet name="liquidazione x uff personale" sheetId="4" r:id="rId4"/>
    <sheet name="liquidazione x uff ragioneria" sheetId="5" r:id="rId5"/>
  </sheets>
  <definedNames>
    <definedName name="_xlnm._FilterDatabase" localSheetId="0" hidden="1">riparto!$A$18:$U$43</definedName>
  </definedNames>
  <calcPr calcId="162913"/>
</workbook>
</file>

<file path=xl/calcChain.xml><?xml version="1.0" encoding="utf-8"?>
<calcChain xmlns="http://schemas.openxmlformats.org/spreadsheetml/2006/main">
  <c r="A1" i="5" l="1"/>
  <c r="A1" i="4"/>
  <c r="A1" i="2"/>
  <c r="A1" i="3"/>
  <c r="C31" i="4"/>
  <c r="C26" i="4"/>
  <c r="C2" i="4"/>
  <c r="F14" i="5" l="1"/>
  <c r="G14" i="5"/>
  <c r="G7" i="5"/>
  <c r="G8" i="5"/>
  <c r="F9" i="5"/>
  <c r="G9" i="5"/>
  <c r="G6" i="5"/>
  <c r="B14" i="5"/>
  <c r="B9" i="5"/>
  <c r="B8" i="5"/>
  <c r="B7" i="5"/>
  <c r="B6" i="5"/>
  <c r="E17" i="4"/>
  <c r="F17" i="4" s="1"/>
  <c r="E21" i="4"/>
  <c r="F21" i="4" s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4" i="4"/>
  <c r="B14" i="2"/>
  <c r="B9" i="2"/>
  <c r="B8" i="2"/>
  <c r="B7" i="2"/>
  <c r="B6" i="2"/>
  <c r="D24" i="4"/>
  <c r="D28" i="4" s="1"/>
  <c r="D29" i="4" s="1"/>
  <c r="C7" i="5" s="1"/>
  <c r="C6" i="5" l="1"/>
  <c r="D33" i="4"/>
  <c r="D34" i="4" s="1"/>
  <c r="C8" i="5" s="1"/>
  <c r="M23" i="3"/>
  <c r="L23" i="3"/>
  <c r="K23" i="3"/>
  <c r="J23" i="3"/>
  <c r="I23" i="3"/>
  <c r="H23" i="3"/>
  <c r="G23" i="3"/>
  <c r="F23" i="3"/>
  <c r="E23" i="3"/>
  <c r="M22" i="3"/>
  <c r="L22" i="3"/>
  <c r="K22" i="3"/>
  <c r="J22" i="3"/>
  <c r="I22" i="3"/>
  <c r="H22" i="3"/>
  <c r="G22" i="3"/>
  <c r="F22" i="3"/>
  <c r="E22" i="3"/>
  <c r="B23" i="4" s="1"/>
  <c r="E23" i="4" s="1"/>
  <c r="F23" i="4" s="1"/>
  <c r="D22" i="3"/>
  <c r="C22" i="3"/>
  <c r="M21" i="3"/>
  <c r="L21" i="3"/>
  <c r="K21" i="3"/>
  <c r="J21" i="3"/>
  <c r="I21" i="3"/>
  <c r="H21" i="3"/>
  <c r="G21" i="3"/>
  <c r="F21" i="3"/>
  <c r="E21" i="3"/>
  <c r="B22" i="4" s="1"/>
  <c r="E22" i="4" s="1"/>
  <c r="F22" i="4" s="1"/>
  <c r="D21" i="3"/>
  <c r="C21" i="3"/>
  <c r="M20" i="3"/>
  <c r="L20" i="3"/>
  <c r="K20" i="3"/>
  <c r="J20" i="3"/>
  <c r="I20" i="3"/>
  <c r="H20" i="3"/>
  <c r="G20" i="3"/>
  <c r="F20" i="3"/>
  <c r="E20" i="3"/>
  <c r="B21" i="4" s="1"/>
  <c r="D20" i="3"/>
  <c r="C20" i="3"/>
  <c r="M19" i="3"/>
  <c r="L19" i="3"/>
  <c r="K19" i="3"/>
  <c r="J19" i="3"/>
  <c r="I19" i="3"/>
  <c r="H19" i="3"/>
  <c r="G19" i="3"/>
  <c r="F19" i="3"/>
  <c r="E19" i="3"/>
  <c r="B20" i="4" s="1"/>
  <c r="E20" i="4" s="1"/>
  <c r="F20" i="4" s="1"/>
  <c r="D19" i="3"/>
  <c r="C19" i="3"/>
  <c r="M18" i="3"/>
  <c r="L18" i="3"/>
  <c r="K18" i="3"/>
  <c r="J18" i="3"/>
  <c r="I18" i="3"/>
  <c r="H18" i="3"/>
  <c r="G18" i="3"/>
  <c r="F18" i="3"/>
  <c r="E18" i="3"/>
  <c r="B19" i="4" s="1"/>
  <c r="E19" i="4" s="1"/>
  <c r="F19" i="4" s="1"/>
  <c r="D18" i="3"/>
  <c r="C18" i="3"/>
  <c r="M17" i="3"/>
  <c r="L17" i="3"/>
  <c r="K17" i="3"/>
  <c r="J17" i="3"/>
  <c r="I17" i="3"/>
  <c r="H17" i="3"/>
  <c r="G17" i="3"/>
  <c r="F17" i="3"/>
  <c r="E17" i="3"/>
  <c r="B18" i="4" s="1"/>
  <c r="E18" i="4" s="1"/>
  <c r="F18" i="4" s="1"/>
  <c r="D17" i="3"/>
  <c r="C17" i="3"/>
  <c r="M16" i="3"/>
  <c r="L16" i="3"/>
  <c r="K16" i="3"/>
  <c r="J16" i="3"/>
  <c r="I16" i="3"/>
  <c r="H16" i="3"/>
  <c r="G16" i="3"/>
  <c r="F16" i="3"/>
  <c r="E16" i="3"/>
  <c r="B17" i="4" s="1"/>
  <c r="D16" i="3"/>
  <c r="C16" i="3"/>
  <c r="M15" i="3"/>
  <c r="L15" i="3"/>
  <c r="K15" i="3"/>
  <c r="J15" i="3"/>
  <c r="I15" i="3"/>
  <c r="H15" i="3"/>
  <c r="G15" i="3"/>
  <c r="F15" i="3"/>
  <c r="E15" i="3"/>
  <c r="B16" i="4" s="1"/>
  <c r="E16" i="4" s="1"/>
  <c r="F16" i="4" s="1"/>
  <c r="D15" i="3"/>
  <c r="C15" i="3"/>
  <c r="M14" i="3"/>
  <c r="L14" i="3"/>
  <c r="K14" i="3"/>
  <c r="J14" i="3"/>
  <c r="I14" i="3"/>
  <c r="H14" i="3"/>
  <c r="G14" i="3"/>
  <c r="F14" i="3"/>
  <c r="E14" i="3"/>
  <c r="B15" i="4" s="1"/>
  <c r="E15" i="4" s="1"/>
  <c r="F15" i="4" s="1"/>
  <c r="D14" i="3"/>
  <c r="C14" i="3"/>
  <c r="M13" i="3"/>
  <c r="L13" i="3"/>
  <c r="K13" i="3"/>
  <c r="J13" i="3"/>
  <c r="I13" i="3"/>
  <c r="H13" i="3"/>
  <c r="G13" i="3"/>
  <c r="F13" i="3"/>
  <c r="E13" i="3"/>
  <c r="B14" i="4" s="1"/>
  <c r="E14" i="4" s="1"/>
  <c r="F14" i="4" s="1"/>
  <c r="D13" i="3"/>
  <c r="C13" i="3"/>
  <c r="B16" i="3"/>
  <c r="B17" i="3"/>
  <c r="B18" i="3"/>
  <c r="B19" i="3"/>
  <c r="B20" i="3"/>
  <c r="B21" i="3"/>
  <c r="B22" i="3"/>
  <c r="B13" i="3"/>
  <c r="B14" i="3"/>
  <c r="B15" i="3"/>
  <c r="F49" i="1"/>
  <c r="H20" i="1"/>
  <c r="Q20" i="1" s="1"/>
  <c r="H25" i="1"/>
  <c r="Q25" i="1" s="1"/>
  <c r="H32" i="1"/>
  <c r="H34" i="1"/>
  <c r="N34" i="1" s="1"/>
  <c r="B9" i="1"/>
  <c r="B11" i="1" s="1"/>
  <c r="H30" i="1" l="1"/>
  <c r="M30" i="1" s="1"/>
  <c r="H38" i="1"/>
  <c r="H41" i="1"/>
  <c r="H42" i="1"/>
  <c r="H40" i="1"/>
  <c r="H39" i="1"/>
  <c r="N30" i="1"/>
  <c r="B13" i="1"/>
  <c r="H48" i="1" s="1"/>
  <c r="H49" i="1" s="1"/>
  <c r="E13" i="1" s="1"/>
  <c r="T34" i="1"/>
  <c r="M25" i="1"/>
  <c r="P25" i="1"/>
  <c r="T25" i="1"/>
  <c r="J32" i="1"/>
  <c r="L32" i="1" s="1"/>
  <c r="P32" i="1"/>
  <c r="T32" i="1"/>
  <c r="M32" i="1"/>
  <c r="S32" i="1"/>
  <c r="N32" i="1"/>
  <c r="Q32" i="1"/>
  <c r="P34" i="1"/>
  <c r="J20" i="1"/>
  <c r="L20" i="1" s="1"/>
  <c r="P20" i="1"/>
  <c r="T20" i="1"/>
  <c r="M20" i="1"/>
  <c r="N20" i="1"/>
  <c r="S20" i="1"/>
  <c r="M34" i="1"/>
  <c r="O34" i="1" s="1"/>
  <c r="S34" i="1"/>
  <c r="Q34" i="1"/>
  <c r="J34" i="1"/>
  <c r="L34" i="1" s="1"/>
  <c r="J25" i="1"/>
  <c r="N25" i="1"/>
  <c r="S25" i="1"/>
  <c r="J48" i="1"/>
  <c r="H19" i="1"/>
  <c r="H37" i="1"/>
  <c r="H33" i="1"/>
  <c r="H28" i="1"/>
  <c r="H21" i="1"/>
  <c r="H27" i="1"/>
  <c r="H24" i="1"/>
  <c r="H35" i="1"/>
  <c r="H31" i="1"/>
  <c r="H26" i="1"/>
  <c r="H23" i="1"/>
  <c r="H36" i="1"/>
  <c r="H29" i="1"/>
  <c r="H22" i="1"/>
  <c r="F43" i="1"/>
  <c r="C43" i="1"/>
  <c r="B23" i="3" l="1"/>
  <c r="J42" i="1"/>
  <c r="P42" i="1"/>
  <c r="L42" i="1"/>
  <c r="M42" i="1"/>
  <c r="O42" i="1" s="1"/>
  <c r="N42" i="1"/>
  <c r="S42" i="1"/>
  <c r="T42" i="1"/>
  <c r="Q42" i="1"/>
  <c r="J41" i="1"/>
  <c r="L41" i="1" s="1"/>
  <c r="S41" i="1"/>
  <c r="N41" i="1"/>
  <c r="M41" i="1"/>
  <c r="P41" i="1"/>
  <c r="T41" i="1"/>
  <c r="Q41" i="1"/>
  <c r="J39" i="1"/>
  <c r="L39" i="1" s="1"/>
  <c r="S39" i="1"/>
  <c r="N39" i="1"/>
  <c r="M39" i="1"/>
  <c r="P39" i="1"/>
  <c r="R39" i="1" s="1"/>
  <c r="Q39" i="1"/>
  <c r="T39" i="1"/>
  <c r="J38" i="1"/>
  <c r="L38" i="1" s="1"/>
  <c r="N38" i="1"/>
  <c r="S38" i="1"/>
  <c r="Q38" i="1"/>
  <c r="T38" i="1"/>
  <c r="M38" i="1"/>
  <c r="P38" i="1"/>
  <c r="J40" i="1"/>
  <c r="N40" i="1"/>
  <c r="S40" i="1"/>
  <c r="Q40" i="1"/>
  <c r="T40" i="1"/>
  <c r="M40" i="1"/>
  <c r="O40" i="1" s="1"/>
  <c r="P40" i="1"/>
  <c r="O30" i="1"/>
  <c r="O20" i="1"/>
  <c r="E8" i="3"/>
  <c r="B9" i="4" s="1"/>
  <c r="O32" i="1"/>
  <c r="J49" i="1"/>
  <c r="C23" i="3"/>
  <c r="L48" i="1"/>
  <c r="O25" i="1"/>
  <c r="J19" i="1"/>
  <c r="N19" i="1"/>
  <c r="M19" i="1"/>
  <c r="U34" i="1"/>
  <c r="U20" i="1"/>
  <c r="M27" i="1"/>
  <c r="N27" i="1"/>
  <c r="B3" i="3"/>
  <c r="J26" i="1"/>
  <c r="L26" i="1" s="1"/>
  <c r="T26" i="1" s="1"/>
  <c r="M26" i="1"/>
  <c r="N26" i="1"/>
  <c r="I12" i="3"/>
  <c r="B12" i="3"/>
  <c r="F12" i="3"/>
  <c r="E11" i="3"/>
  <c r="B12" i="4" s="1"/>
  <c r="E12" i="4" s="1"/>
  <c r="F12" i="4" s="1"/>
  <c r="F11" i="3"/>
  <c r="B11" i="3"/>
  <c r="M33" i="1"/>
  <c r="N33" i="1"/>
  <c r="R34" i="1"/>
  <c r="R20" i="1"/>
  <c r="J31" i="1"/>
  <c r="L31" i="1" s="1"/>
  <c r="M31" i="1"/>
  <c r="N31" i="1"/>
  <c r="N28" i="1"/>
  <c r="M28" i="1"/>
  <c r="H43" i="1"/>
  <c r="E11" i="1" s="1"/>
  <c r="E9" i="1" s="1"/>
  <c r="J22" i="1"/>
  <c r="L22" i="1" s="1"/>
  <c r="T22" i="1" s="1"/>
  <c r="M22" i="1"/>
  <c r="N22" i="1"/>
  <c r="B10" i="3"/>
  <c r="E10" i="3"/>
  <c r="B11" i="4" s="1"/>
  <c r="J23" i="1"/>
  <c r="Q23" i="1" s="1"/>
  <c r="M23" i="1"/>
  <c r="N23" i="1"/>
  <c r="J35" i="1"/>
  <c r="C9" i="3" s="1"/>
  <c r="N35" i="1"/>
  <c r="F9" i="3" s="1"/>
  <c r="B9" i="3"/>
  <c r="M35" i="1"/>
  <c r="L35" i="1"/>
  <c r="D9" i="3" s="1"/>
  <c r="J29" i="1"/>
  <c r="B7" i="3"/>
  <c r="N29" i="1"/>
  <c r="M29" i="1"/>
  <c r="B8" i="3"/>
  <c r="N24" i="1"/>
  <c r="M24" i="1"/>
  <c r="M21" i="1"/>
  <c r="N21" i="1"/>
  <c r="B6" i="3"/>
  <c r="M37" i="1"/>
  <c r="E5" i="3" s="1"/>
  <c r="B6" i="4" s="1"/>
  <c r="N37" i="1"/>
  <c r="B5" i="3"/>
  <c r="U32" i="1"/>
  <c r="B4" i="3"/>
  <c r="N36" i="1"/>
  <c r="F4" i="3" s="1"/>
  <c r="M36" i="1"/>
  <c r="E4" i="3" s="1"/>
  <c r="B5" i="4" s="1"/>
  <c r="L25" i="1"/>
  <c r="U25" i="1" s="1"/>
  <c r="R25" i="1"/>
  <c r="R32" i="1"/>
  <c r="J37" i="1"/>
  <c r="Q37" i="1" s="1"/>
  <c r="I5" i="3" s="1"/>
  <c r="J24" i="1"/>
  <c r="P24" i="1" s="1"/>
  <c r="J21" i="1"/>
  <c r="Q21" i="1" s="1"/>
  <c r="J36" i="1"/>
  <c r="C4" i="3" s="1"/>
  <c r="J27" i="1"/>
  <c r="P27" i="1" s="1"/>
  <c r="J28" i="1"/>
  <c r="L28" i="1" s="1"/>
  <c r="J33" i="1"/>
  <c r="P33" i="1" s="1"/>
  <c r="O39" i="1" l="1"/>
  <c r="O41" i="1"/>
  <c r="U38" i="1"/>
  <c r="O38" i="1"/>
  <c r="R40" i="1"/>
  <c r="R41" i="1"/>
  <c r="U41" i="1"/>
  <c r="U42" i="1"/>
  <c r="L40" i="1"/>
  <c r="U40" i="1" s="1"/>
  <c r="R38" i="1"/>
  <c r="U39" i="1"/>
  <c r="R42" i="1"/>
  <c r="F8" i="3"/>
  <c r="E7" i="3"/>
  <c r="B8" i="4" s="1"/>
  <c r="E8" i="4" s="1"/>
  <c r="F8" i="4" s="1"/>
  <c r="O19" i="1"/>
  <c r="E6" i="4"/>
  <c r="F6" i="4" s="1"/>
  <c r="E5" i="4"/>
  <c r="F5" i="4" s="1"/>
  <c r="E11" i="4"/>
  <c r="F11" i="4" s="1"/>
  <c r="E9" i="4"/>
  <c r="F9" i="4" s="1"/>
  <c r="O23" i="1"/>
  <c r="L24" i="1"/>
  <c r="S24" i="1" s="1"/>
  <c r="O26" i="1"/>
  <c r="O27" i="1"/>
  <c r="P26" i="1"/>
  <c r="S26" i="1"/>
  <c r="U26" i="1" s="1"/>
  <c r="O24" i="1"/>
  <c r="Q26" i="1"/>
  <c r="O31" i="1"/>
  <c r="L19" i="1"/>
  <c r="H12" i="3"/>
  <c r="P31" i="1"/>
  <c r="D23" i="3"/>
  <c r="L49" i="1"/>
  <c r="Q31" i="1"/>
  <c r="Q27" i="1"/>
  <c r="R27" i="1" s="1"/>
  <c r="P19" i="1"/>
  <c r="Q19" i="1"/>
  <c r="Q24" i="1"/>
  <c r="R24" i="1" s="1"/>
  <c r="O22" i="1"/>
  <c r="P28" i="1"/>
  <c r="L33" i="1"/>
  <c r="T33" i="1" s="1"/>
  <c r="C7" i="3"/>
  <c r="C9" i="5"/>
  <c r="C14" i="5" s="1"/>
  <c r="C9" i="2"/>
  <c r="I10" i="3"/>
  <c r="T31" i="1"/>
  <c r="S31" i="1"/>
  <c r="Q36" i="1"/>
  <c r="I4" i="3" s="1"/>
  <c r="C8" i="3"/>
  <c r="G10" i="3"/>
  <c r="F10" i="3"/>
  <c r="S22" i="1"/>
  <c r="U22" i="1" s="1"/>
  <c r="O36" i="1"/>
  <c r="G4" i="3" s="1"/>
  <c r="P36" i="1"/>
  <c r="T28" i="1"/>
  <c r="H11" i="3"/>
  <c r="C11" i="3"/>
  <c r="S35" i="1"/>
  <c r="K9" i="3" s="1"/>
  <c r="P35" i="1"/>
  <c r="P23" i="1"/>
  <c r="R23" i="1" s="1"/>
  <c r="P22" i="1"/>
  <c r="O28" i="1"/>
  <c r="I11" i="3"/>
  <c r="B24" i="3"/>
  <c r="B25" i="3" s="1"/>
  <c r="L37" i="1"/>
  <c r="C5" i="3"/>
  <c r="O29" i="1"/>
  <c r="F7" i="3"/>
  <c r="G8" i="3"/>
  <c r="O35" i="1"/>
  <c r="G9" i="3" s="1"/>
  <c r="E9" i="3"/>
  <c r="B10" i="4" s="1"/>
  <c r="E3" i="3"/>
  <c r="B4" i="4" s="1"/>
  <c r="L21" i="1"/>
  <c r="C6" i="3"/>
  <c r="E6" i="3"/>
  <c r="B7" i="4" s="1"/>
  <c r="M43" i="1"/>
  <c r="C6" i="2" s="1"/>
  <c r="I8" i="3"/>
  <c r="C10" i="3"/>
  <c r="F3" i="3"/>
  <c r="L27" i="1"/>
  <c r="P37" i="1"/>
  <c r="H5" i="3" s="1"/>
  <c r="L23" i="1"/>
  <c r="L36" i="1"/>
  <c r="L29" i="1"/>
  <c r="O37" i="1"/>
  <c r="G5" i="3" s="1"/>
  <c r="F5" i="3"/>
  <c r="O21" i="1"/>
  <c r="F6" i="3"/>
  <c r="N43" i="1"/>
  <c r="C7" i="2" s="1"/>
  <c r="P21" i="1"/>
  <c r="R21" i="1" s="1"/>
  <c r="P29" i="1"/>
  <c r="Q29" i="1"/>
  <c r="Q35" i="1"/>
  <c r="I9" i="3" s="1"/>
  <c r="T35" i="1"/>
  <c r="H10" i="3"/>
  <c r="Q22" i="1"/>
  <c r="S28" i="1"/>
  <c r="Q28" i="1"/>
  <c r="O33" i="1"/>
  <c r="Q33" i="1"/>
  <c r="R33" i="1" s="1"/>
  <c r="G11" i="3"/>
  <c r="G12" i="3"/>
  <c r="E12" i="3"/>
  <c r="B13" i="4" s="1"/>
  <c r="C12" i="3"/>
  <c r="C3" i="3"/>
  <c r="J43" i="1"/>
  <c r="R26" i="1" l="1"/>
  <c r="E7" i="4"/>
  <c r="F7" i="4" s="1"/>
  <c r="E10" i="4"/>
  <c r="F10" i="4" s="1"/>
  <c r="E4" i="4"/>
  <c r="F4" i="4" s="1"/>
  <c r="U28" i="1"/>
  <c r="J12" i="3"/>
  <c r="G7" i="3"/>
  <c r="T24" i="1"/>
  <c r="U24" i="1" s="1"/>
  <c r="R19" i="1"/>
  <c r="R31" i="1"/>
  <c r="H3" i="3"/>
  <c r="I6" i="3"/>
  <c r="S19" i="1"/>
  <c r="T19" i="1"/>
  <c r="I7" i="3"/>
  <c r="S33" i="1"/>
  <c r="U33" i="1" s="1"/>
  <c r="R22" i="1"/>
  <c r="J6" i="3" s="1"/>
  <c r="I3" i="3"/>
  <c r="G3" i="3"/>
  <c r="R28" i="1"/>
  <c r="J11" i="3"/>
  <c r="B24" i="4"/>
  <c r="C24" i="3"/>
  <c r="C25" i="3" s="1"/>
  <c r="D12" i="3"/>
  <c r="K12" i="3"/>
  <c r="R29" i="1"/>
  <c r="H7" i="3"/>
  <c r="G6" i="3"/>
  <c r="O43" i="1"/>
  <c r="C8" i="2" s="1"/>
  <c r="C14" i="2" s="1"/>
  <c r="L43" i="1"/>
  <c r="D6" i="3"/>
  <c r="S21" i="1"/>
  <c r="T21" i="1"/>
  <c r="R36" i="1"/>
  <c r="J4" i="3" s="1"/>
  <c r="H4" i="3"/>
  <c r="D4" i="3"/>
  <c r="T36" i="1"/>
  <c r="L4" i="3" s="1"/>
  <c r="S36" i="1"/>
  <c r="D10" i="3"/>
  <c r="L10" i="3"/>
  <c r="K10" i="3"/>
  <c r="J8" i="3"/>
  <c r="H8" i="3"/>
  <c r="T27" i="1"/>
  <c r="S27" i="1"/>
  <c r="Q43" i="1"/>
  <c r="D7" i="5" s="1"/>
  <c r="R37" i="1"/>
  <c r="J5" i="3" s="1"/>
  <c r="R35" i="1"/>
  <c r="J9" i="3" s="1"/>
  <c r="H9" i="3"/>
  <c r="D8" i="3"/>
  <c r="L8" i="3"/>
  <c r="J10" i="3"/>
  <c r="D11" i="3"/>
  <c r="L11" i="3"/>
  <c r="H6" i="3"/>
  <c r="P43" i="1"/>
  <c r="D6" i="5" s="1"/>
  <c r="D3" i="3"/>
  <c r="U35" i="1"/>
  <c r="M9" i="3" s="1"/>
  <c r="L9" i="3"/>
  <c r="D7" i="3"/>
  <c r="T29" i="1"/>
  <c r="S29" i="1"/>
  <c r="S23" i="1"/>
  <c r="T23" i="1"/>
  <c r="F24" i="3"/>
  <c r="E24" i="3"/>
  <c r="E25" i="3" s="1"/>
  <c r="D5" i="3"/>
  <c r="T37" i="1"/>
  <c r="L5" i="3" s="1"/>
  <c r="S37" i="1"/>
  <c r="U31" i="1"/>
  <c r="U21" i="1" l="1"/>
  <c r="G24" i="3"/>
  <c r="G25" i="3" s="1"/>
  <c r="U19" i="1"/>
  <c r="J3" i="3"/>
  <c r="K7" i="3"/>
  <c r="I24" i="3"/>
  <c r="I25" i="3" s="1"/>
  <c r="L7" i="3"/>
  <c r="K3" i="3"/>
  <c r="J7" i="3"/>
  <c r="E13" i="4"/>
  <c r="C24" i="4"/>
  <c r="B28" i="4"/>
  <c r="F25" i="3"/>
  <c r="H24" i="3"/>
  <c r="H25" i="3" s="1"/>
  <c r="D24" i="3"/>
  <c r="D25" i="3" s="1"/>
  <c r="M11" i="3"/>
  <c r="K11" i="3"/>
  <c r="L6" i="3"/>
  <c r="T43" i="1"/>
  <c r="E7" i="5" s="1"/>
  <c r="U37" i="1"/>
  <c r="M5" i="3" s="1"/>
  <c r="K5" i="3"/>
  <c r="U36" i="1"/>
  <c r="M4" i="3" s="1"/>
  <c r="K4" i="3"/>
  <c r="U29" i="1"/>
  <c r="M8" i="3"/>
  <c r="K8" i="3"/>
  <c r="U23" i="1"/>
  <c r="L3" i="3"/>
  <c r="M10" i="3"/>
  <c r="K6" i="3"/>
  <c r="S43" i="1"/>
  <c r="E6" i="5" s="1"/>
  <c r="R43" i="1"/>
  <c r="D8" i="5" s="1"/>
  <c r="D9" i="5" s="1"/>
  <c r="D14" i="5" s="1"/>
  <c r="U27" i="1"/>
  <c r="M12" i="3"/>
  <c r="L12" i="3"/>
  <c r="B33" i="4" l="1"/>
  <c r="B34" i="4" s="1"/>
  <c r="M3" i="3"/>
  <c r="J24" i="3"/>
  <c r="J25" i="3" s="1"/>
  <c r="M6" i="3"/>
  <c r="M7" i="3"/>
  <c r="B29" i="4"/>
  <c r="F13" i="4"/>
  <c r="E24" i="4"/>
  <c r="L24" i="3"/>
  <c r="L25" i="3" s="1"/>
  <c r="U43" i="1"/>
  <c r="E8" i="5" s="1"/>
  <c r="E9" i="5" s="1"/>
  <c r="E14" i="5" s="1"/>
  <c r="K24" i="3"/>
  <c r="K25" i="3" s="1"/>
  <c r="M24" i="3" l="1"/>
  <c r="M25" i="3" s="1"/>
  <c r="C34" i="4"/>
  <c r="E33" i="4"/>
  <c r="C29" i="4"/>
  <c r="E28" i="4"/>
  <c r="E34" i="4" l="1"/>
  <c r="F33" i="4"/>
  <c r="E29" i="4"/>
  <c r="F28" i="4"/>
</calcChain>
</file>

<file path=xl/sharedStrings.xml><?xml version="1.0" encoding="utf-8"?>
<sst xmlns="http://schemas.openxmlformats.org/spreadsheetml/2006/main" count="168" uniqueCount="93">
  <si>
    <t>FUNZIONI</t>
  </si>
  <si>
    <t>certificatore di regolare esecuzione (chi attesta la regolare esecuzione)</t>
  </si>
  <si>
    <t>verificatore progettazione</t>
  </si>
  <si>
    <t>direttore dell’esecuzione del contratto (vigilanza e coordinamento esecuzione)</t>
  </si>
  <si>
    <t>predisposizione atto di liquidazione</t>
  </si>
  <si>
    <t>verifiche di regolarità contributiva e retributiva in sede di esecuzione del contratto</t>
  </si>
  <si>
    <t>assistenza contabile</t>
  </si>
  <si>
    <t>collaboratori tecnici di supporto al RUP (personale tecnico)</t>
  </si>
  <si>
    <t>PROG</t>
  </si>
  <si>
    <t xml:space="preserve"> %</t>
  </si>
  <si>
    <t>Verificatore progettazione</t>
  </si>
  <si>
    <t xml:space="preserve">Collaudatore/verificatore di conformità </t>
  </si>
  <si>
    <t>Collaboratori tecnici</t>
  </si>
  <si>
    <t>Collaboratori giuridico amministrativi per le procedure di appalto e contratto</t>
  </si>
  <si>
    <t xml:space="preserve">Collaboratori amministrativi a supporto del RUP </t>
  </si>
  <si>
    <t>MACROFUNZIONI</t>
  </si>
  <si>
    <t>TOTALE</t>
  </si>
  <si>
    <t>Direttore dell’esecuzione del contratto e collaboratori tecnici al direttore</t>
  </si>
  <si>
    <t>IMPORTO A BASE D'ASTA (ESCLUSA IVA)</t>
  </si>
  <si>
    <t>ALIQUOTA</t>
  </si>
  <si>
    <t xml:space="preserve">COLLABORATORE </t>
  </si>
  <si>
    <t>COSIMA MACCURO</t>
  </si>
  <si>
    <t>SERGIO PALATTELLA</t>
  </si>
  <si>
    <t>PAOLO MALERBA</t>
  </si>
  <si>
    <t xml:space="preserve">IMPORTO TEORICO FONDO FUNZIONI TECNICHE </t>
  </si>
  <si>
    <t>DI CUI: PER ALTRO</t>
  </si>
  <si>
    <t>FONDO FUNZIONI TECNICHE PER L'APPALTO DI:</t>
  </si>
  <si>
    <t>IMPORTO</t>
  </si>
  <si>
    <t>fondo funzioni tecniche per acquisto di beni, strumentazioni e altro</t>
  </si>
  <si>
    <t>FORNITORE</t>
  </si>
  <si>
    <t>da individuare</t>
  </si>
  <si>
    <t>% DOPO L'AGGIUDICAZIONE (ACCONTO)</t>
  </si>
  <si>
    <t>% DOPO                                     LA LIQUIDAZIONE  (SALDO)</t>
  </si>
  <si>
    <t>IMPORTO DOPO L'AGGIUDICAZIONE (ACCONTO)</t>
  </si>
  <si>
    <t>IMPORTO DOPO                                     LA LIQUIDAZIONE  (SALDO)</t>
  </si>
  <si>
    <t>BENEFICIARIO</t>
  </si>
  <si>
    <t>PERSONALE COMUNALE</t>
  </si>
  <si>
    <t>TESORERIA STATO ONERI RIFLESSI</t>
  </si>
  <si>
    <t>TESORERIA STATO IRAP</t>
  </si>
  <si>
    <t>DIVERSI</t>
  </si>
  <si>
    <t>CAUSALE</t>
  </si>
  <si>
    <t>IMP. NR. / ANNO</t>
  </si>
  <si>
    <t xml:space="preserve">IMPORTO EFFETTIVO FONDO FUNZIONI TECNICHE </t>
  </si>
  <si>
    <t>DI CUI: PER INCENTIVI</t>
  </si>
  <si>
    <t>DETTAGLIO FONDO FUNZIONI TECNICHE (INCENTIVI AL PERSONALE)</t>
  </si>
  <si>
    <t>IMPORTO (EMOLUMENTI)</t>
  </si>
  <si>
    <t>IMPORTO                           (ONERI RIFLESSI)</t>
  </si>
  <si>
    <t>IMPORTO                           (IRAP)</t>
  </si>
  <si>
    <t>ACCONTO (EMOLUMENTI)</t>
  </si>
  <si>
    <t>ACCONTO                           (ONERI RIFLESSI)</t>
  </si>
  <si>
    <t>ACCONTO                           (IRAP)</t>
  </si>
  <si>
    <t>SALDO (EMOLUMENTI)</t>
  </si>
  <si>
    <t>SALDO                           (ONERI RIFLESSI)</t>
  </si>
  <si>
    <t>SALDO                           (IRAP)</t>
  </si>
  <si>
    <t>DI CUI IN ACCONTO</t>
  </si>
  <si>
    <t>DI CUI A SALDO</t>
  </si>
  <si>
    <t>TIPO VOCE</t>
  </si>
  <si>
    <t>IMPEGNI DI SPESA</t>
  </si>
  <si>
    <t>CAP/ART</t>
  </si>
  <si>
    <t>ACCERTAMENTI DI ENTRATA</t>
  </si>
  <si>
    <t>ACC. NR. / ANNO</t>
  </si>
  <si>
    <t>disponibilità residua post determina</t>
  </si>
  <si>
    <t>disponibilità residua ante determina</t>
  </si>
  <si>
    <t>beneficiario</t>
  </si>
  <si>
    <t>EMOLUMENTI</t>
  </si>
  <si>
    <t>ONERI RIFLESSI</t>
  </si>
  <si>
    <t>IRAP</t>
  </si>
  <si>
    <t>TESORERIA DELLO STATO ONERI RIFLESSI</t>
  </si>
  <si>
    <t>TESORERIA DELLO STATO IRAP</t>
  </si>
  <si>
    <t>impegno iniziale</t>
  </si>
  <si>
    <t>DETTAGLIO FONDO FUNZIONI TECNICHE (BENI, STRUMENTAZIONI E ALTRO)</t>
  </si>
  <si>
    <t>da liquidare con la determinazione</t>
  </si>
  <si>
    <t>MANDATI DI PAGAMENTO</t>
  </si>
  <si>
    <t>REVERSALI DI INCASSO</t>
  </si>
  <si>
    <t>TIPO VOCE:</t>
  </si>
  <si>
    <t>MANDATO                  NR. / ANNO</t>
  </si>
  <si>
    <t>ACC.                                NR. / ANNO</t>
  </si>
  <si>
    <t>Responsabile del procedimento (RUP)</t>
  </si>
  <si>
    <t>assistenza al rup alla redazione capitolato</t>
  </si>
  <si>
    <t>assistenza al rup alla rendicontazione ed omologazione delle spese sostenute</t>
  </si>
  <si>
    <t>assistenza al rup a comunicazione e reportistica agli Enti finanziatori ed all’ANAC</t>
  </si>
  <si>
    <t>assistenza al rup pubblicazione delle informazioni afferenti i processi di pianificazione, realizzazione e valutazione delle forniture e dei servizi</t>
  </si>
  <si>
    <t xml:space="preserve">responsabile Unico del Procedimento (RUP) </t>
  </si>
  <si>
    <t>assistenza al rup (supporto giuridico - amministrativo)</t>
  </si>
  <si>
    <t>MARIA MICUZZI</t>
  </si>
  <si>
    <t>LAURA LUPU</t>
  </si>
  <si>
    <t>ANTONELLA MANOSPERTA</t>
  </si>
  <si>
    <t>EMANUELA RICCIARDI</t>
  </si>
  <si>
    <t>FRANCHINI MARIKA</t>
  </si>
  <si>
    <t>Predisposizione, verifica ed espletamento procedure di gara</t>
  </si>
  <si>
    <t>Supporo giuridico amministrativo</t>
  </si>
  <si>
    <t xml:space="preserve">attività propedeutiche stipula contratto </t>
  </si>
  <si>
    <t>Assistenza alla registrazione e archiviazione contratti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</si>
</sst>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6"/>
      <color rgb="FF0070C0"/>
      <name val="Calibri"/>
      <family val="2"/>
      <scheme val="minor"/>
    </font>
    <font>
      <b/>
      <sz val="6"/>
      <color rgb="FF00B05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0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1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0" fillId="0" borderId="1" xfId="0" applyNumberForma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Alignment="1">
      <alignment horizontal="right" vertical="center"/>
    </xf>
    <xf numFmtId="4" fontId="11" fillId="0" borderId="0" xfId="0" applyNumberFormat="1" applyFont="1" applyFill="1" applyAlignment="1">
      <alignment horizontal="right" vertical="center"/>
    </xf>
    <xf numFmtId="4" fontId="8" fillId="0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" fillId="0" borderId="0" xfId="0" applyFont="1"/>
    <xf numFmtId="4" fontId="18" fillId="0" borderId="1" xfId="0" applyNumberFormat="1" applyFont="1" applyFill="1" applyBorder="1" applyAlignment="1">
      <alignment vertical="center"/>
    </xf>
    <xf numFmtId="4" fontId="19" fillId="0" borderId="0" xfId="0" applyNumberFormat="1" applyFont="1" applyAlignment="1"/>
    <xf numFmtId="4" fontId="1" fillId="0" borderId="0" xfId="0" applyNumberFormat="1" applyFont="1" applyAlignment="1"/>
    <xf numFmtId="4" fontId="1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/>
    <xf numFmtId="4" fontId="18" fillId="0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10" fontId="25" fillId="0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10" fontId="0" fillId="3" borderId="1" xfId="0" applyNumberForma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49" fontId="0" fillId="6" borderId="1" xfId="0" applyNumberFormat="1" applyFill="1" applyBorder="1" applyAlignment="1" applyProtection="1">
      <alignment horizontal="center" vertical="center" wrapText="1"/>
      <protection locked="0"/>
    </xf>
    <xf numFmtId="49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 wrapText="1"/>
      <protection locked="0"/>
    </xf>
    <xf numFmtId="4" fontId="18" fillId="3" borderId="1" xfId="0" applyNumberFormat="1" applyFont="1" applyFill="1" applyBorder="1" applyAlignment="1" applyProtection="1">
      <alignment vertical="center"/>
      <protection locked="0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29" fillId="0" borderId="1" xfId="0" applyFont="1" applyFill="1" applyBorder="1" applyAlignment="1" applyProtection="1">
      <alignment vertical="center" wrapText="1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20" fillId="0" borderId="6" xfId="0" applyNumberFormat="1" applyFont="1" applyBorder="1" applyAlignment="1">
      <alignment horizontal="left" vertical="center" wrapText="1"/>
    </xf>
    <xf numFmtId="4" fontId="20" fillId="0" borderId="6" xfId="0" applyNumberFormat="1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U54"/>
  <sheetViews>
    <sheetView showGridLines="0" tabSelected="1" zoomScale="90" zoomScaleNormal="90" workbookViewId="0">
      <selection activeCell="G35" sqref="G35:G42"/>
    </sheetView>
  </sheetViews>
  <sheetFormatPr defaultRowHeight="15" x14ac:dyDescent="0.25"/>
  <cols>
    <col min="1" max="1" width="5.5703125" style="1" customWidth="1"/>
    <col min="2" max="2" width="66.5703125" style="1" customWidth="1"/>
    <col min="3" max="3" width="8.7109375" style="7" customWidth="1"/>
    <col min="4" max="4" width="5.5703125" style="7" customWidth="1"/>
    <col min="5" max="5" width="62.5703125" style="10" customWidth="1"/>
    <col min="6" max="6" width="9.7109375" style="3" customWidth="1"/>
    <col min="7" max="7" width="29.5703125" style="9" customWidth="1"/>
    <col min="8" max="8" width="17.28515625" style="3" customWidth="1"/>
    <col min="9" max="10" width="17.28515625" style="32" customWidth="1"/>
    <col min="11" max="12" width="17.28515625" style="27" customWidth="1"/>
    <col min="13" max="15" width="17.28515625" style="2" customWidth="1"/>
    <col min="16" max="18" width="17.28515625" style="32" customWidth="1"/>
    <col min="19" max="21" width="17.28515625" style="27" customWidth="1"/>
    <col min="22" max="16384" width="9.140625" style="2"/>
  </cols>
  <sheetData>
    <row r="2" spans="1:21" ht="57" customHeight="1" x14ac:dyDescent="0.25">
      <c r="B2" s="19" t="s">
        <v>26</v>
      </c>
      <c r="E2" s="92"/>
    </row>
    <row r="3" spans="1:21" ht="24.75" customHeight="1" x14ac:dyDescent="0.25">
      <c r="B3" s="18"/>
    </row>
    <row r="4" spans="1:21" ht="24.75" customHeight="1" x14ac:dyDescent="0.25">
      <c r="B4" s="18" t="s">
        <v>18</v>
      </c>
    </row>
    <row r="5" spans="1:21" x14ac:dyDescent="0.25">
      <c r="B5" s="93"/>
    </row>
    <row r="6" spans="1:21" ht="24.75" customHeight="1" x14ac:dyDescent="0.25">
      <c r="B6" s="18" t="s">
        <v>19</v>
      </c>
    </row>
    <row r="7" spans="1:21" x14ac:dyDescent="0.25">
      <c r="B7" s="94">
        <v>0.02</v>
      </c>
    </row>
    <row r="8" spans="1:21" ht="24.75" customHeight="1" x14ac:dyDescent="0.25">
      <c r="B8" s="18" t="s">
        <v>24</v>
      </c>
      <c r="E8" s="18" t="s">
        <v>42</v>
      </c>
    </row>
    <row r="9" spans="1:21" ht="17.25" x14ac:dyDescent="0.25">
      <c r="B9" s="78">
        <f>ROUND(B5*B7,2)</f>
        <v>0</v>
      </c>
      <c r="E9" s="79">
        <f>E11+E13</f>
        <v>0</v>
      </c>
    </row>
    <row r="10" spans="1:21" ht="24.75" customHeight="1" x14ac:dyDescent="0.25">
      <c r="B10" s="18" t="s">
        <v>43</v>
      </c>
      <c r="E10" s="18" t="s">
        <v>43</v>
      </c>
    </row>
    <row r="11" spans="1:21" ht="17.25" x14ac:dyDescent="0.25">
      <c r="B11" s="78">
        <f>ROUND(B9*80%,2)</f>
        <v>0</v>
      </c>
      <c r="E11" s="79">
        <f>H43</f>
        <v>0</v>
      </c>
    </row>
    <row r="12" spans="1:21" ht="24.75" customHeight="1" x14ac:dyDescent="0.25">
      <c r="B12" s="18" t="s">
        <v>25</v>
      </c>
      <c r="E12" s="18" t="s">
        <v>25</v>
      </c>
    </row>
    <row r="13" spans="1:21" ht="17.25" x14ac:dyDescent="0.25">
      <c r="B13" s="78">
        <f>B9-B11</f>
        <v>0</v>
      </c>
      <c r="E13" s="79">
        <f>H49</f>
        <v>0</v>
      </c>
    </row>
    <row r="16" spans="1:21" s="87" customFormat="1" ht="35.25" customHeight="1" x14ac:dyDescent="0.25">
      <c r="A16" s="80"/>
      <c r="B16" s="81" t="s">
        <v>44</v>
      </c>
      <c r="C16" s="82"/>
      <c r="D16" s="82"/>
      <c r="E16" s="83"/>
      <c r="F16" s="83"/>
      <c r="G16" s="84"/>
      <c r="H16" s="83"/>
      <c r="I16" s="85"/>
      <c r="J16" s="85"/>
      <c r="K16" s="86"/>
      <c r="L16" s="86"/>
      <c r="P16" s="85"/>
      <c r="Q16" s="85"/>
      <c r="R16" s="85"/>
      <c r="S16" s="86"/>
      <c r="T16" s="86"/>
      <c r="U16" s="86"/>
    </row>
    <row r="18" spans="1:21" s="4" customFormat="1" ht="54.75" customHeight="1" x14ac:dyDescent="0.25">
      <c r="A18" s="21" t="s">
        <v>8</v>
      </c>
      <c r="B18" s="21" t="s">
        <v>15</v>
      </c>
      <c r="C18" s="21" t="s">
        <v>9</v>
      </c>
      <c r="D18" s="21" t="s">
        <v>8</v>
      </c>
      <c r="E18" s="22" t="s">
        <v>0</v>
      </c>
      <c r="F18" s="21" t="s">
        <v>9</v>
      </c>
      <c r="G18" s="21" t="s">
        <v>20</v>
      </c>
      <c r="H18" s="21" t="s">
        <v>27</v>
      </c>
      <c r="I18" s="33" t="s">
        <v>31</v>
      </c>
      <c r="J18" s="33" t="s">
        <v>33</v>
      </c>
      <c r="K18" s="28" t="s">
        <v>32</v>
      </c>
      <c r="L18" s="28" t="s">
        <v>34</v>
      </c>
      <c r="M18" s="26" t="s">
        <v>45</v>
      </c>
      <c r="N18" s="26" t="s">
        <v>46</v>
      </c>
      <c r="O18" s="26" t="s">
        <v>47</v>
      </c>
      <c r="P18" s="33" t="s">
        <v>48</v>
      </c>
      <c r="Q18" s="33" t="s">
        <v>49</v>
      </c>
      <c r="R18" s="33" t="s">
        <v>50</v>
      </c>
      <c r="S18" s="28" t="s">
        <v>51</v>
      </c>
      <c r="T18" s="28" t="s">
        <v>52</v>
      </c>
      <c r="U18" s="28" t="s">
        <v>53</v>
      </c>
    </row>
    <row r="19" spans="1:21" x14ac:dyDescent="0.25">
      <c r="A19" s="5">
        <v>1</v>
      </c>
      <c r="B19" s="17" t="s">
        <v>77</v>
      </c>
      <c r="C19" s="6">
        <v>0.25</v>
      </c>
      <c r="D19" s="5">
        <v>1</v>
      </c>
      <c r="E19" s="91" t="s">
        <v>82</v>
      </c>
      <c r="F19" s="103">
        <v>0.25</v>
      </c>
      <c r="G19" s="94"/>
      <c r="H19" s="41">
        <f>IF(G19="",0,ROUND($B$11*F19,2))</f>
        <v>0</v>
      </c>
      <c r="I19" s="34">
        <v>0.5</v>
      </c>
      <c r="J19" s="42">
        <f>ROUND(H19*I19,2)</f>
        <v>0</v>
      </c>
      <c r="K19" s="29">
        <v>0.5</v>
      </c>
      <c r="L19" s="43">
        <f>H19-J19</f>
        <v>0</v>
      </c>
      <c r="M19" s="41">
        <f>IF($H19=0,0,FLOOR($H19/(100+23.8+8.5)*100,0.01))</f>
        <v>0</v>
      </c>
      <c r="N19" s="41">
        <f>IF($H19=0,0,CEILING($H19/(100+23.8+8.5)*23.8,0.01))</f>
        <v>0</v>
      </c>
      <c r="O19" s="41">
        <f>H19-N19-M19</f>
        <v>0</v>
      </c>
      <c r="P19" s="42">
        <f>IF($H19=0,0,FLOOR($J19/(100+23.8+8.5)*100,0.01))</f>
        <v>0</v>
      </c>
      <c r="Q19" s="42">
        <f>IF($H19=0,0,CEILING($J19/(100+23.8+8.5)*23.8,0.01))</f>
        <v>0</v>
      </c>
      <c r="R19" s="42">
        <f>J19-P19-Q19</f>
        <v>0</v>
      </c>
      <c r="S19" s="43">
        <f>IF($H19=0,0,FLOOR($L19/(100+23.8+8.5)*100,0.01))</f>
        <v>0</v>
      </c>
      <c r="T19" s="43">
        <f>IF($H19=0,0,CEILING($L19/(100+23.8+8.5)*23.8,0.01))</f>
        <v>0</v>
      </c>
      <c r="U19" s="43">
        <f>L19-S19-T19</f>
        <v>0</v>
      </c>
    </row>
    <row r="20" spans="1:21" x14ac:dyDescent="0.25">
      <c r="A20" s="5">
        <v>2</v>
      </c>
      <c r="B20" s="17" t="s">
        <v>10</v>
      </c>
      <c r="C20" s="6">
        <v>0.05</v>
      </c>
      <c r="D20" s="5">
        <v>2</v>
      </c>
      <c r="E20" s="91" t="s">
        <v>2</v>
      </c>
      <c r="F20" s="103">
        <v>0.05</v>
      </c>
      <c r="G20" s="94"/>
      <c r="H20" s="41">
        <f t="shared" ref="H20:H42" si="0">IF(G20="",0,ROUND($B$11*F20,2))</f>
        <v>0</v>
      </c>
      <c r="I20" s="34">
        <v>1</v>
      </c>
      <c r="J20" s="42">
        <f t="shared" ref="J20:J42" si="1">ROUND(H20*I20,2)</f>
        <v>0</v>
      </c>
      <c r="K20" s="29">
        <v>0</v>
      </c>
      <c r="L20" s="43">
        <f t="shared" ref="L20:L42" si="2">H20-J20</f>
        <v>0</v>
      </c>
      <c r="M20" s="41">
        <f t="shared" ref="M20:M42" si="3">IF($H20=0,0,FLOOR($H20/(100+23.8+8.5)*100,0.01))</f>
        <v>0</v>
      </c>
      <c r="N20" s="41">
        <f t="shared" ref="N20:N42" si="4">IF($H20=0,0,CEILING($H20/(100+23.8+8.5)*23.8,0.01))</f>
        <v>0</v>
      </c>
      <c r="O20" s="41">
        <f t="shared" ref="O20:O42" si="5">H20-N20-M20</f>
        <v>0</v>
      </c>
      <c r="P20" s="42">
        <f t="shared" ref="P20:P42" si="6">IF($H20=0,0,FLOOR($J20/(100+23.8+8.5)*100,0.01))</f>
        <v>0</v>
      </c>
      <c r="Q20" s="42">
        <f t="shared" ref="Q20:Q42" si="7">IF($H20=0,0,CEILING($J20/(100+23.8+8.5)*23.8,0.01))</f>
        <v>0</v>
      </c>
      <c r="R20" s="42">
        <f t="shared" ref="R20:R42" si="8">J20-P20-Q20</f>
        <v>0</v>
      </c>
      <c r="S20" s="43">
        <f t="shared" ref="S20:S42" si="9">IF($H20=0,0,FLOOR($L20/(100+23.8+8.5)*100,0.01))</f>
        <v>0</v>
      </c>
      <c r="T20" s="43">
        <f t="shared" ref="T20:T42" si="10">IF($H20=0,0,CEILING($L20/(100+23.8+8.5)*23.8,0.01))</f>
        <v>0</v>
      </c>
      <c r="U20" s="43">
        <f t="shared" ref="U20:U42" si="11">L20-S20-T20</f>
        <v>0</v>
      </c>
    </row>
    <row r="21" spans="1:21" ht="30" x14ac:dyDescent="0.25">
      <c r="A21" s="5">
        <v>3</v>
      </c>
      <c r="B21" s="17" t="s">
        <v>17</v>
      </c>
      <c r="C21" s="6">
        <v>0.25</v>
      </c>
      <c r="D21" s="5">
        <v>3</v>
      </c>
      <c r="E21" s="91" t="s">
        <v>3</v>
      </c>
      <c r="F21" s="103">
        <v>0.25</v>
      </c>
      <c r="G21" s="94"/>
      <c r="H21" s="41">
        <f t="shared" si="0"/>
        <v>0</v>
      </c>
      <c r="I21" s="34">
        <v>0</v>
      </c>
      <c r="J21" s="42">
        <f t="shared" si="1"/>
        <v>0</v>
      </c>
      <c r="K21" s="29">
        <v>1</v>
      </c>
      <c r="L21" s="43">
        <f t="shared" si="2"/>
        <v>0</v>
      </c>
      <c r="M21" s="41">
        <f t="shared" si="3"/>
        <v>0</v>
      </c>
      <c r="N21" s="41">
        <f t="shared" si="4"/>
        <v>0</v>
      </c>
      <c r="O21" s="41">
        <f t="shared" si="5"/>
        <v>0</v>
      </c>
      <c r="P21" s="42">
        <f t="shared" si="6"/>
        <v>0</v>
      </c>
      <c r="Q21" s="42">
        <f t="shared" si="7"/>
        <v>0</v>
      </c>
      <c r="R21" s="42">
        <f t="shared" si="8"/>
        <v>0</v>
      </c>
      <c r="S21" s="43">
        <f t="shared" si="9"/>
        <v>0</v>
      </c>
      <c r="T21" s="43">
        <f t="shared" si="10"/>
        <v>0</v>
      </c>
      <c r="U21" s="43">
        <f t="shared" si="11"/>
        <v>0</v>
      </c>
    </row>
    <row r="22" spans="1:21" ht="30" x14ac:dyDescent="0.25">
      <c r="A22" s="110">
        <v>4</v>
      </c>
      <c r="B22" s="112" t="s">
        <v>11</v>
      </c>
      <c r="C22" s="111">
        <v>0.1</v>
      </c>
      <c r="D22" s="5">
        <v>4</v>
      </c>
      <c r="E22" s="91" t="s">
        <v>1</v>
      </c>
      <c r="F22" s="103">
        <v>3.4000000000000002E-2</v>
      </c>
      <c r="G22" s="94"/>
      <c r="H22" s="41">
        <f t="shared" si="0"/>
        <v>0</v>
      </c>
      <c r="I22" s="34">
        <v>0</v>
      </c>
      <c r="J22" s="42">
        <f t="shared" si="1"/>
        <v>0</v>
      </c>
      <c r="K22" s="29">
        <v>1</v>
      </c>
      <c r="L22" s="43">
        <f t="shared" si="2"/>
        <v>0</v>
      </c>
      <c r="M22" s="41">
        <f t="shared" si="3"/>
        <v>0</v>
      </c>
      <c r="N22" s="41">
        <f t="shared" si="4"/>
        <v>0</v>
      </c>
      <c r="O22" s="41">
        <f t="shared" si="5"/>
        <v>0</v>
      </c>
      <c r="P22" s="42">
        <f t="shared" si="6"/>
        <v>0</v>
      </c>
      <c r="Q22" s="42">
        <f t="shared" si="7"/>
        <v>0</v>
      </c>
      <c r="R22" s="42">
        <f t="shared" si="8"/>
        <v>0</v>
      </c>
      <c r="S22" s="43">
        <f t="shared" si="9"/>
        <v>0</v>
      </c>
      <c r="T22" s="43">
        <f t="shared" si="10"/>
        <v>0</v>
      </c>
      <c r="U22" s="43">
        <f t="shared" si="11"/>
        <v>0</v>
      </c>
    </row>
    <row r="23" spans="1:21" x14ac:dyDescent="0.25">
      <c r="A23" s="110"/>
      <c r="B23" s="112"/>
      <c r="C23" s="111"/>
      <c r="D23" s="5">
        <v>5</v>
      </c>
      <c r="E23" s="91" t="s">
        <v>4</v>
      </c>
      <c r="F23" s="103">
        <v>3.3000000000000002E-2</v>
      </c>
      <c r="G23" s="94"/>
      <c r="H23" s="41">
        <f t="shared" si="0"/>
        <v>0</v>
      </c>
      <c r="I23" s="34">
        <v>0</v>
      </c>
      <c r="J23" s="42">
        <f t="shared" si="1"/>
        <v>0</v>
      </c>
      <c r="K23" s="29">
        <v>1</v>
      </c>
      <c r="L23" s="43">
        <f t="shared" si="2"/>
        <v>0</v>
      </c>
      <c r="M23" s="41">
        <f t="shared" si="3"/>
        <v>0</v>
      </c>
      <c r="N23" s="41">
        <f t="shared" si="4"/>
        <v>0</v>
      </c>
      <c r="O23" s="41">
        <f t="shared" si="5"/>
        <v>0</v>
      </c>
      <c r="P23" s="42">
        <f t="shared" si="6"/>
        <v>0</v>
      </c>
      <c r="Q23" s="42">
        <f t="shared" si="7"/>
        <v>0</v>
      </c>
      <c r="R23" s="42">
        <f t="shared" si="8"/>
        <v>0</v>
      </c>
      <c r="S23" s="43">
        <f t="shared" si="9"/>
        <v>0</v>
      </c>
      <c r="T23" s="43">
        <f t="shared" si="10"/>
        <v>0</v>
      </c>
      <c r="U23" s="43">
        <f t="shared" si="11"/>
        <v>0</v>
      </c>
    </row>
    <row r="24" spans="1:21" ht="30" x14ac:dyDescent="0.25">
      <c r="A24" s="110"/>
      <c r="B24" s="112"/>
      <c r="C24" s="111"/>
      <c r="D24" s="5">
        <v>6</v>
      </c>
      <c r="E24" s="91" t="s">
        <v>5</v>
      </c>
      <c r="F24" s="103">
        <v>3.3000000000000002E-2</v>
      </c>
      <c r="G24" s="94"/>
      <c r="H24" s="41">
        <f t="shared" si="0"/>
        <v>0</v>
      </c>
      <c r="I24" s="34">
        <v>0</v>
      </c>
      <c r="J24" s="42">
        <f t="shared" si="1"/>
        <v>0</v>
      </c>
      <c r="K24" s="29">
        <v>1</v>
      </c>
      <c r="L24" s="43">
        <f t="shared" si="2"/>
        <v>0</v>
      </c>
      <c r="M24" s="41">
        <f t="shared" si="3"/>
        <v>0</v>
      </c>
      <c r="N24" s="41">
        <f t="shared" si="4"/>
        <v>0</v>
      </c>
      <c r="O24" s="41">
        <f t="shared" si="5"/>
        <v>0</v>
      </c>
      <c r="P24" s="42">
        <f t="shared" si="6"/>
        <v>0</v>
      </c>
      <c r="Q24" s="42">
        <f t="shared" si="7"/>
        <v>0</v>
      </c>
      <c r="R24" s="42">
        <f t="shared" si="8"/>
        <v>0</v>
      </c>
      <c r="S24" s="43">
        <f t="shared" si="9"/>
        <v>0</v>
      </c>
      <c r="T24" s="43">
        <f t="shared" si="10"/>
        <v>0</v>
      </c>
      <c r="U24" s="43">
        <f t="shared" si="11"/>
        <v>0</v>
      </c>
    </row>
    <row r="25" spans="1:21" x14ac:dyDescent="0.25">
      <c r="A25" s="5">
        <v>5</v>
      </c>
      <c r="B25" s="17" t="s">
        <v>12</v>
      </c>
      <c r="C25" s="6">
        <v>0.05</v>
      </c>
      <c r="D25" s="5">
        <v>7</v>
      </c>
      <c r="E25" s="91" t="s">
        <v>7</v>
      </c>
      <c r="F25" s="103">
        <v>0.05</v>
      </c>
      <c r="G25" s="94"/>
      <c r="H25" s="41">
        <f t="shared" si="0"/>
        <v>0</v>
      </c>
      <c r="I25" s="34">
        <v>0.9</v>
      </c>
      <c r="J25" s="42">
        <f t="shared" si="1"/>
        <v>0</v>
      </c>
      <c r="K25" s="29">
        <v>0.1</v>
      </c>
      <c r="L25" s="43">
        <f t="shared" si="2"/>
        <v>0</v>
      </c>
      <c r="M25" s="41">
        <f t="shared" si="3"/>
        <v>0</v>
      </c>
      <c r="N25" s="41">
        <f t="shared" si="4"/>
        <v>0</v>
      </c>
      <c r="O25" s="41">
        <f t="shared" si="5"/>
        <v>0</v>
      </c>
      <c r="P25" s="42">
        <f t="shared" si="6"/>
        <v>0</v>
      </c>
      <c r="Q25" s="42">
        <f t="shared" si="7"/>
        <v>0</v>
      </c>
      <c r="R25" s="42">
        <f t="shared" si="8"/>
        <v>0</v>
      </c>
      <c r="S25" s="43">
        <f t="shared" si="9"/>
        <v>0</v>
      </c>
      <c r="T25" s="43">
        <f t="shared" si="10"/>
        <v>0</v>
      </c>
      <c r="U25" s="43">
        <f t="shared" si="11"/>
        <v>0</v>
      </c>
    </row>
    <row r="26" spans="1:21" ht="30" customHeight="1" x14ac:dyDescent="0.25">
      <c r="A26" s="110">
        <v>6</v>
      </c>
      <c r="B26" s="113" t="s">
        <v>13</v>
      </c>
      <c r="C26" s="111">
        <v>0.15</v>
      </c>
      <c r="D26" s="5">
        <v>8</v>
      </c>
      <c r="E26" s="102" t="s">
        <v>89</v>
      </c>
      <c r="F26" s="103">
        <v>7.2999999999999995E-2</v>
      </c>
      <c r="G26" s="94"/>
      <c r="H26" s="41">
        <f t="shared" si="0"/>
        <v>0</v>
      </c>
      <c r="I26" s="34">
        <v>0.5</v>
      </c>
      <c r="J26" s="42">
        <f t="shared" si="1"/>
        <v>0</v>
      </c>
      <c r="K26" s="29">
        <v>0.5</v>
      </c>
      <c r="L26" s="43">
        <f t="shared" si="2"/>
        <v>0</v>
      </c>
      <c r="M26" s="41">
        <f t="shared" si="3"/>
        <v>0</v>
      </c>
      <c r="N26" s="41">
        <f t="shared" si="4"/>
        <v>0</v>
      </c>
      <c r="O26" s="41">
        <f t="shared" si="5"/>
        <v>0</v>
      </c>
      <c r="P26" s="42">
        <f t="shared" si="6"/>
        <v>0</v>
      </c>
      <c r="Q26" s="42">
        <f t="shared" si="7"/>
        <v>0</v>
      </c>
      <c r="R26" s="42">
        <f t="shared" si="8"/>
        <v>0</v>
      </c>
      <c r="S26" s="43">
        <f t="shared" si="9"/>
        <v>0</v>
      </c>
      <c r="T26" s="43">
        <f t="shared" si="10"/>
        <v>0</v>
      </c>
      <c r="U26" s="43">
        <f t="shared" si="11"/>
        <v>0</v>
      </c>
    </row>
    <row r="27" spans="1:21" x14ac:dyDescent="0.25">
      <c r="A27" s="110"/>
      <c r="B27" s="114"/>
      <c r="C27" s="111"/>
      <c r="D27" s="60">
        <v>9</v>
      </c>
      <c r="E27" s="102" t="s">
        <v>90</v>
      </c>
      <c r="F27" s="103">
        <v>3.6499999999999998E-2</v>
      </c>
      <c r="G27" s="94"/>
      <c r="H27" s="41">
        <f t="shared" si="0"/>
        <v>0</v>
      </c>
      <c r="I27" s="34">
        <v>0.5</v>
      </c>
      <c r="J27" s="42">
        <f t="shared" si="1"/>
        <v>0</v>
      </c>
      <c r="K27" s="29">
        <v>0.5</v>
      </c>
      <c r="L27" s="43">
        <f t="shared" si="2"/>
        <v>0</v>
      </c>
      <c r="M27" s="41">
        <f t="shared" si="3"/>
        <v>0</v>
      </c>
      <c r="N27" s="41">
        <f t="shared" si="4"/>
        <v>0</v>
      </c>
      <c r="O27" s="41">
        <f t="shared" si="5"/>
        <v>0</v>
      </c>
      <c r="P27" s="42">
        <f t="shared" si="6"/>
        <v>0</v>
      </c>
      <c r="Q27" s="42">
        <f t="shared" si="7"/>
        <v>0</v>
      </c>
      <c r="R27" s="42">
        <f t="shared" si="8"/>
        <v>0</v>
      </c>
      <c r="S27" s="43">
        <f t="shared" si="9"/>
        <v>0</v>
      </c>
      <c r="T27" s="43">
        <f t="shared" si="10"/>
        <v>0</v>
      </c>
      <c r="U27" s="43">
        <f t="shared" si="11"/>
        <v>0</v>
      </c>
    </row>
    <row r="28" spans="1:21" x14ac:dyDescent="0.25">
      <c r="A28" s="110"/>
      <c r="B28" s="114"/>
      <c r="C28" s="111"/>
      <c r="D28" s="60">
        <v>10</v>
      </c>
      <c r="E28" s="102" t="s">
        <v>91</v>
      </c>
      <c r="F28" s="103">
        <v>3.6499999999999998E-2</v>
      </c>
      <c r="G28" s="94"/>
      <c r="H28" s="41">
        <f t="shared" si="0"/>
        <v>0</v>
      </c>
      <c r="I28" s="34">
        <v>0.5</v>
      </c>
      <c r="J28" s="42">
        <f t="shared" si="1"/>
        <v>0</v>
      </c>
      <c r="K28" s="29">
        <v>0.5</v>
      </c>
      <c r="L28" s="43">
        <f t="shared" si="2"/>
        <v>0</v>
      </c>
      <c r="M28" s="41">
        <f t="shared" si="3"/>
        <v>0</v>
      </c>
      <c r="N28" s="41">
        <f t="shared" si="4"/>
        <v>0</v>
      </c>
      <c r="O28" s="41">
        <f t="shared" si="5"/>
        <v>0</v>
      </c>
      <c r="P28" s="42">
        <f t="shared" si="6"/>
        <v>0</v>
      </c>
      <c r="Q28" s="42">
        <f t="shared" si="7"/>
        <v>0</v>
      </c>
      <c r="R28" s="42">
        <f t="shared" si="8"/>
        <v>0</v>
      </c>
      <c r="S28" s="43">
        <f t="shared" si="9"/>
        <v>0</v>
      </c>
      <c r="T28" s="43">
        <f t="shared" si="10"/>
        <v>0</v>
      </c>
      <c r="U28" s="43">
        <f t="shared" si="11"/>
        <v>0</v>
      </c>
    </row>
    <row r="29" spans="1:21" x14ac:dyDescent="0.25">
      <c r="A29" s="110"/>
      <c r="B29" s="114"/>
      <c r="C29" s="111"/>
      <c r="D29" s="60">
        <v>11</v>
      </c>
      <c r="E29" s="102" t="s">
        <v>92</v>
      </c>
      <c r="F29" s="103">
        <v>4.0000000000000001E-3</v>
      </c>
      <c r="G29" s="94"/>
      <c r="H29" s="41">
        <f t="shared" si="0"/>
        <v>0</v>
      </c>
      <c r="I29" s="34">
        <v>0.5</v>
      </c>
      <c r="J29" s="42">
        <f t="shared" si="1"/>
        <v>0</v>
      </c>
      <c r="K29" s="29">
        <v>0.5</v>
      </c>
      <c r="L29" s="43">
        <f t="shared" si="2"/>
        <v>0</v>
      </c>
      <c r="M29" s="41">
        <f t="shared" si="3"/>
        <v>0</v>
      </c>
      <c r="N29" s="41">
        <f t="shared" si="4"/>
        <v>0</v>
      </c>
      <c r="O29" s="41">
        <f t="shared" si="5"/>
        <v>0</v>
      </c>
      <c r="P29" s="42">
        <f t="shared" si="6"/>
        <v>0</v>
      </c>
      <c r="Q29" s="42">
        <f t="shared" si="7"/>
        <v>0</v>
      </c>
      <c r="R29" s="42">
        <f t="shared" si="8"/>
        <v>0</v>
      </c>
      <c r="S29" s="43">
        <f t="shared" si="9"/>
        <v>0</v>
      </c>
      <c r="T29" s="43">
        <f t="shared" si="10"/>
        <v>0</v>
      </c>
      <c r="U29" s="43">
        <f t="shared" si="11"/>
        <v>0</v>
      </c>
    </row>
    <row r="30" spans="1:21" x14ac:dyDescent="0.25">
      <c r="A30" s="110"/>
      <c r="B30" s="112" t="s">
        <v>14</v>
      </c>
      <c r="C30" s="111">
        <v>0.15</v>
      </c>
      <c r="D30" s="60">
        <v>16</v>
      </c>
      <c r="E30" s="91" t="s">
        <v>78</v>
      </c>
      <c r="F30" s="103">
        <v>0.03</v>
      </c>
      <c r="G30" s="94"/>
      <c r="H30" s="41">
        <f t="shared" si="0"/>
        <v>0</v>
      </c>
      <c r="I30" s="34"/>
      <c r="J30" s="42"/>
      <c r="K30" s="29"/>
      <c r="L30" s="43"/>
      <c r="M30" s="41">
        <f t="shared" si="3"/>
        <v>0</v>
      </c>
      <c r="N30" s="41">
        <f t="shared" si="4"/>
        <v>0</v>
      </c>
      <c r="O30" s="41">
        <f t="shared" si="5"/>
        <v>0</v>
      </c>
      <c r="P30" s="42"/>
      <c r="Q30" s="42"/>
      <c r="R30" s="42"/>
      <c r="S30" s="43"/>
      <c r="T30" s="43"/>
      <c r="U30" s="43"/>
    </row>
    <row r="31" spans="1:21" x14ac:dyDescent="0.25">
      <c r="A31" s="110"/>
      <c r="B31" s="112"/>
      <c r="C31" s="111"/>
      <c r="D31" s="60">
        <v>20</v>
      </c>
      <c r="E31" s="91" t="s">
        <v>83</v>
      </c>
      <c r="F31" s="103">
        <v>0.03</v>
      </c>
      <c r="G31" s="94"/>
      <c r="H31" s="41">
        <f t="shared" si="0"/>
        <v>0</v>
      </c>
      <c r="I31" s="34">
        <v>0.5</v>
      </c>
      <c r="J31" s="42">
        <f t="shared" si="1"/>
        <v>0</v>
      </c>
      <c r="K31" s="29">
        <v>0.5</v>
      </c>
      <c r="L31" s="43">
        <f t="shared" si="2"/>
        <v>0</v>
      </c>
      <c r="M31" s="41">
        <f t="shared" si="3"/>
        <v>0</v>
      </c>
      <c r="N31" s="41">
        <f t="shared" si="4"/>
        <v>0</v>
      </c>
      <c r="O31" s="41">
        <f t="shared" si="5"/>
        <v>0</v>
      </c>
      <c r="P31" s="42">
        <f t="shared" si="6"/>
        <v>0</v>
      </c>
      <c r="Q31" s="42">
        <f t="shared" si="7"/>
        <v>0</v>
      </c>
      <c r="R31" s="42">
        <f t="shared" si="8"/>
        <v>0</v>
      </c>
      <c r="S31" s="43">
        <f t="shared" si="9"/>
        <v>0</v>
      </c>
      <c r="T31" s="43">
        <f t="shared" si="10"/>
        <v>0</v>
      </c>
      <c r="U31" s="43">
        <f t="shared" si="11"/>
        <v>0</v>
      </c>
    </row>
    <row r="32" spans="1:21" ht="30" x14ac:dyDescent="0.25">
      <c r="A32" s="110"/>
      <c r="B32" s="112"/>
      <c r="C32" s="111"/>
      <c r="D32" s="60">
        <v>21</v>
      </c>
      <c r="E32" s="91" t="s">
        <v>79</v>
      </c>
      <c r="F32" s="103">
        <v>0.02</v>
      </c>
      <c r="G32" s="94"/>
      <c r="H32" s="41">
        <f t="shared" si="0"/>
        <v>0</v>
      </c>
      <c r="I32" s="34">
        <v>0.5</v>
      </c>
      <c r="J32" s="42">
        <f t="shared" si="1"/>
        <v>0</v>
      </c>
      <c r="K32" s="29">
        <v>0.5</v>
      </c>
      <c r="L32" s="43">
        <f t="shared" si="2"/>
        <v>0</v>
      </c>
      <c r="M32" s="41">
        <f t="shared" si="3"/>
        <v>0</v>
      </c>
      <c r="N32" s="41">
        <f t="shared" si="4"/>
        <v>0</v>
      </c>
      <c r="O32" s="41">
        <f t="shared" si="5"/>
        <v>0</v>
      </c>
      <c r="P32" s="42">
        <f t="shared" si="6"/>
        <v>0</v>
      </c>
      <c r="Q32" s="42">
        <f t="shared" si="7"/>
        <v>0</v>
      </c>
      <c r="R32" s="42">
        <f t="shared" si="8"/>
        <v>0</v>
      </c>
      <c r="S32" s="43">
        <f t="shared" si="9"/>
        <v>0</v>
      </c>
      <c r="T32" s="43">
        <f t="shared" si="10"/>
        <v>0</v>
      </c>
      <c r="U32" s="43">
        <f t="shared" si="11"/>
        <v>0</v>
      </c>
    </row>
    <row r="33" spans="1:21" ht="30" x14ac:dyDescent="0.25">
      <c r="A33" s="110"/>
      <c r="B33" s="112"/>
      <c r="C33" s="111"/>
      <c r="D33" s="60">
        <v>22</v>
      </c>
      <c r="E33" s="91" t="s">
        <v>80</v>
      </c>
      <c r="F33" s="103">
        <v>0.02</v>
      </c>
      <c r="G33" s="94"/>
      <c r="H33" s="41">
        <f t="shared" si="0"/>
        <v>0</v>
      </c>
      <c r="I33" s="34">
        <v>0.5</v>
      </c>
      <c r="J33" s="42">
        <f t="shared" si="1"/>
        <v>0</v>
      </c>
      <c r="K33" s="29">
        <v>0.5</v>
      </c>
      <c r="L33" s="43">
        <f t="shared" si="2"/>
        <v>0</v>
      </c>
      <c r="M33" s="41">
        <f t="shared" si="3"/>
        <v>0</v>
      </c>
      <c r="N33" s="41">
        <f t="shared" si="4"/>
        <v>0</v>
      </c>
      <c r="O33" s="41">
        <f t="shared" si="5"/>
        <v>0</v>
      </c>
      <c r="P33" s="42">
        <f t="shared" si="6"/>
        <v>0</v>
      </c>
      <c r="Q33" s="42">
        <f t="shared" si="7"/>
        <v>0</v>
      </c>
      <c r="R33" s="42">
        <f t="shared" si="8"/>
        <v>0</v>
      </c>
      <c r="S33" s="43">
        <f t="shared" si="9"/>
        <v>0</v>
      </c>
      <c r="T33" s="43">
        <f t="shared" si="10"/>
        <v>0</v>
      </c>
      <c r="U33" s="43">
        <f t="shared" si="11"/>
        <v>0</v>
      </c>
    </row>
    <row r="34" spans="1:21" ht="45" x14ac:dyDescent="0.25">
      <c r="A34" s="110"/>
      <c r="B34" s="112"/>
      <c r="C34" s="111"/>
      <c r="D34" s="60">
        <v>23</v>
      </c>
      <c r="E34" s="91" t="s">
        <v>81</v>
      </c>
      <c r="F34" s="103">
        <v>0.01</v>
      </c>
      <c r="G34" s="94"/>
      <c r="H34" s="41">
        <f t="shared" si="0"/>
        <v>0</v>
      </c>
      <c r="I34" s="34">
        <v>0.5</v>
      </c>
      <c r="J34" s="42">
        <f t="shared" si="1"/>
        <v>0</v>
      </c>
      <c r="K34" s="29">
        <v>0.5</v>
      </c>
      <c r="L34" s="43">
        <f t="shared" si="2"/>
        <v>0</v>
      </c>
      <c r="M34" s="41">
        <f t="shared" si="3"/>
        <v>0</v>
      </c>
      <c r="N34" s="41">
        <f t="shared" si="4"/>
        <v>0</v>
      </c>
      <c r="O34" s="41">
        <f t="shared" si="5"/>
        <v>0</v>
      </c>
      <c r="P34" s="42">
        <f t="shared" si="6"/>
        <v>0</v>
      </c>
      <c r="Q34" s="42">
        <f t="shared" si="7"/>
        <v>0</v>
      </c>
      <c r="R34" s="42">
        <f t="shared" si="8"/>
        <v>0</v>
      </c>
      <c r="S34" s="43">
        <f t="shared" si="9"/>
        <v>0</v>
      </c>
      <c r="T34" s="43">
        <f t="shared" si="10"/>
        <v>0</v>
      </c>
      <c r="U34" s="43">
        <f t="shared" si="11"/>
        <v>0</v>
      </c>
    </row>
    <row r="35" spans="1:21" x14ac:dyDescent="0.25">
      <c r="A35" s="110"/>
      <c r="B35" s="112"/>
      <c r="C35" s="111"/>
      <c r="D35" s="104">
        <v>24</v>
      </c>
      <c r="E35" s="107" t="s">
        <v>6</v>
      </c>
      <c r="F35" s="103">
        <v>5.0000000000000001E-3</v>
      </c>
      <c r="G35" s="94" t="s">
        <v>84</v>
      </c>
      <c r="H35" s="41">
        <f t="shared" si="0"/>
        <v>0</v>
      </c>
      <c r="I35" s="34">
        <v>0.5</v>
      </c>
      <c r="J35" s="42">
        <f t="shared" si="1"/>
        <v>0</v>
      </c>
      <c r="K35" s="29">
        <v>0.5</v>
      </c>
      <c r="L35" s="43">
        <f t="shared" si="2"/>
        <v>0</v>
      </c>
      <c r="M35" s="41">
        <f t="shared" si="3"/>
        <v>0</v>
      </c>
      <c r="N35" s="41">
        <f t="shared" si="4"/>
        <v>0</v>
      </c>
      <c r="O35" s="41">
        <f t="shared" si="5"/>
        <v>0</v>
      </c>
      <c r="P35" s="42">
        <f t="shared" si="6"/>
        <v>0</v>
      </c>
      <c r="Q35" s="42">
        <f t="shared" si="7"/>
        <v>0</v>
      </c>
      <c r="R35" s="42">
        <f t="shared" si="8"/>
        <v>0</v>
      </c>
      <c r="S35" s="43">
        <f t="shared" si="9"/>
        <v>0</v>
      </c>
      <c r="T35" s="43">
        <f t="shared" si="10"/>
        <v>0</v>
      </c>
      <c r="U35" s="43">
        <f t="shared" si="11"/>
        <v>0</v>
      </c>
    </row>
    <row r="36" spans="1:21" x14ac:dyDescent="0.25">
      <c r="A36" s="110"/>
      <c r="B36" s="112"/>
      <c r="C36" s="111"/>
      <c r="D36" s="105"/>
      <c r="E36" s="108"/>
      <c r="F36" s="103">
        <v>3.0000000000000001E-3</v>
      </c>
      <c r="G36" s="94" t="s">
        <v>85</v>
      </c>
      <c r="H36" s="41">
        <f t="shared" si="0"/>
        <v>0</v>
      </c>
      <c r="I36" s="34">
        <v>0.5</v>
      </c>
      <c r="J36" s="42">
        <f t="shared" si="1"/>
        <v>0</v>
      </c>
      <c r="K36" s="29">
        <v>0.5</v>
      </c>
      <c r="L36" s="43">
        <f t="shared" si="2"/>
        <v>0</v>
      </c>
      <c r="M36" s="41">
        <f t="shared" si="3"/>
        <v>0</v>
      </c>
      <c r="N36" s="41">
        <f t="shared" si="4"/>
        <v>0</v>
      </c>
      <c r="O36" s="41">
        <f t="shared" si="5"/>
        <v>0</v>
      </c>
      <c r="P36" s="42">
        <f t="shared" si="6"/>
        <v>0</v>
      </c>
      <c r="Q36" s="42">
        <f t="shared" si="7"/>
        <v>0</v>
      </c>
      <c r="R36" s="42">
        <f t="shared" si="8"/>
        <v>0</v>
      </c>
      <c r="S36" s="43">
        <f t="shared" si="9"/>
        <v>0</v>
      </c>
      <c r="T36" s="43">
        <f t="shared" si="10"/>
        <v>0</v>
      </c>
      <c r="U36" s="43">
        <f t="shared" si="11"/>
        <v>0</v>
      </c>
    </row>
    <row r="37" spans="1:21" x14ac:dyDescent="0.25">
      <c r="A37" s="110"/>
      <c r="B37" s="112"/>
      <c r="C37" s="111"/>
      <c r="D37" s="105"/>
      <c r="E37" s="108"/>
      <c r="F37" s="103">
        <v>4.0000000000000001E-3</v>
      </c>
      <c r="G37" s="94" t="s">
        <v>86</v>
      </c>
      <c r="H37" s="41">
        <f t="shared" si="0"/>
        <v>0</v>
      </c>
      <c r="I37" s="34">
        <v>0.5</v>
      </c>
      <c r="J37" s="42">
        <f t="shared" si="1"/>
        <v>0</v>
      </c>
      <c r="K37" s="29">
        <v>0.5</v>
      </c>
      <c r="L37" s="43">
        <f t="shared" si="2"/>
        <v>0</v>
      </c>
      <c r="M37" s="41">
        <f t="shared" si="3"/>
        <v>0</v>
      </c>
      <c r="N37" s="41">
        <f t="shared" si="4"/>
        <v>0</v>
      </c>
      <c r="O37" s="41">
        <f t="shared" si="5"/>
        <v>0</v>
      </c>
      <c r="P37" s="42">
        <f t="shared" si="6"/>
        <v>0</v>
      </c>
      <c r="Q37" s="42">
        <f t="shared" si="7"/>
        <v>0</v>
      </c>
      <c r="R37" s="42">
        <f t="shared" si="8"/>
        <v>0</v>
      </c>
      <c r="S37" s="43">
        <f t="shared" si="9"/>
        <v>0</v>
      </c>
      <c r="T37" s="43">
        <f t="shared" si="10"/>
        <v>0</v>
      </c>
      <c r="U37" s="43">
        <f t="shared" si="11"/>
        <v>0</v>
      </c>
    </row>
    <row r="38" spans="1:21" x14ac:dyDescent="0.25">
      <c r="A38" s="110"/>
      <c r="B38" s="112"/>
      <c r="C38" s="111"/>
      <c r="D38" s="105"/>
      <c r="E38" s="108"/>
      <c r="F38" s="103">
        <v>6.0000000000000001E-3</v>
      </c>
      <c r="G38" s="94" t="s">
        <v>87</v>
      </c>
      <c r="H38" s="41">
        <f t="shared" ref="H38:H41" si="12">IF(G38="",0,ROUND($B$11*F38,2))</f>
        <v>0</v>
      </c>
      <c r="I38" s="34">
        <v>0.5</v>
      </c>
      <c r="J38" s="42">
        <f t="shared" ref="J38:J41" si="13">ROUND(H38*I38,2)</f>
        <v>0</v>
      </c>
      <c r="K38" s="29">
        <v>0.5</v>
      </c>
      <c r="L38" s="43">
        <f t="shared" ref="L38:L41" si="14">H38-J38</f>
        <v>0</v>
      </c>
      <c r="M38" s="41">
        <f t="shared" si="3"/>
        <v>0</v>
      </c>
      <c r="N38" s="41">
        <f t="shared" si="4"/>
        <v>0</v>
      </c>
      <c r="O38" s="41">
        <f t="shared" ref="O38:O41" si="15">H38-N38-M38</f>
        <v>0</v>
      </c>
      <c r="P38" s="42">
        <f t="shared" si="6"/>
        <v>0</v>
      </c>
      <c r="Q38" s="42">
        <f t="shared" si="7"/>
        <v>0</v>
      </c>
      <c r="R38" s="42">
        <f t="shared" ref="R38:R41" si="16">J38-P38-Q38</f>
        <v>0</v>
      </c>
      <c r="S38" s="43">
        <f t="shared" si="9"/>
        <v>0</v>
      </c>
      <c r="T38" s="43">
        <f t="shared" si="10"/>
        <v>0</v>
      </c>
      <c r="U38" s="43">
        <f t="shared" ref="U38:U41" si="17">L38-S38-T38</f>
        <v>0</v>
      </c>
    </row>
    <row r="39" spans="1:21" x14ac:dyDescent="0.25">
      <c r="A39" s="110"/>
      <c r="B39" s="112"/>
      <c r="C39" s="111"/>
      <c r="D39" s="105"/>
      <c r="E39" s="108"/>
      <c r="F39" s="103">
        <v>5.4999999999999997E-3</v>
      </c>
      <c r="G39" s="94" t="s">
        <v>21</v>
      </c>
      <c r="H39" s="41">
        <f t="shared" si="12"/>
        <v>0</v>
      </c>
      <c r="I39" s="34">
        <v>0.5</v>
      </c>
      <c r="J39" s="42">
        <f t="shared" si="13"/>
        <v>0</v>
      </c>
      <c r="K39" s="29">
        <v>0.5</v>
      </c>
      <c r="L39" s="43">
        <f t="shared" si="14"/>
        <v>0</v>
      </c>
      <c r="M39" s="41">
        <f t="shared" si="3"/>
        <v>0</v>
      </c>
      <c r="N39" s="41">
        <f t="shared" si="4"/>
        <v>0</v>
      </c>
      <c r="O39" s="41">
        <f t="shared" si="15"/>
        <v>0</v>
      </c>
      <c r="P39" s="42">
        <f t="shared" si="6"/>
        <v>0</v>
      </c>
      <c r="Q39" s="42">
        <f t="shared" si="7"/>
        <v>0</v>
      </c>
      <c r="R39" s="42">
        <f t="shared" si="16"/>
        <v>0</v>
      </c>
      <c r="S39" s="43">
        <f t="shared" si="9"/>
        <v>0</v>
      </c>
      <c r="T39" s="43">
        <f t="shared" si="10"/>
        <v>0</v>
      </c>
      <c r="U39" s="43">
        <f t="shared" si="17"/>
        <v>0</v>
      </c>
    </row>
    <row r="40" spans="1:21" x14ac:dyDescent="0.25">
      <c r="A40" s="110"/>
      <c r="B40" s="112"/>
      <c r="C40" s="111"/>
      <c r="D40" s="105"/>
      <c r="E40" s="108"/>
      <c r="F40" s="103">
        <v>5.4999999999999997E-3</v>
      </c>
      <c r="G40" s="94" t="s">
        <v>88</v>
      </c>
      <c r="H40" s="41">
        <f t="shared" si="12"/>
        <v>0</v>
      </c>
      <c r="I40" s="34">
        <v>0.5</v>
      </c>
      <c r="J40" s="42">
        <f t="shared" si="13"/>
        <v>0</v>
      </c>
      <c r="K40" s="29">
        <v>0.5</v>
      </c>
      <c r="L40" s="43">
        <f t="shared" si="14"/>
        <v>0</v>
      </c>
      <c r="M40" s="41">
        <f t="shared" si="3"/>
        <v>0</v>
      </c>
      <c r="N40" s="41">
        <f t="shared" si="4"/>
        <v>0</v>
      </c>
      <c r="O40" s="41">
        <f t="shared" si="15"/>
        <v>0</v>
      </c>
      <c r="P40" s="42">
        <f t="shared" si="6"/>
        <v>0</v>
      </c>
      <c r="Q40" s="42">
        <f t="shared" si="7"/>
        <v>0</v>
      </c>
      <c r="R40" s="42">
        <f t="shared" si="16"/>
        <v>0</v>
      </c>
      <c r="S40" s="43">
        <f t="shared" si="9"/>
        <v>0</v>
      </c>
      <c r="T40" s="43">
        <f t="shared" si="10"/>
        <v>0</v>
      </c>
      <c r="U40" s="43">
        <f t="shared" si="17"/>
        <v>0</v>
      </c>
    </row>
    <row r="41" spans="1:21" x14ac:dyDescent="0.25">
      <c r="A41" s="110"/>
      <c r="B41" s="112"/>
      <c r="C41" s="111"/>
      <c r="D41" s="105"/>
      <c r="E41" s="108"/>
      <c r="F41" s="103">
        <v>5.4999999999999997E-3</v>
      </c>
      <c r="G41" s="94" t="s">
        <v>22</v>
      </c>
      <c r="H41" s="41">
        <f t="shared" si="12"/>
        <v>0</v>
      </c>
      <c r="I41" s="34">
        <v>0.5</v>
      </c>
      <c r="J41" s="42">
        <f t="shared" si="13"/>
        <v>0</v>
      </c>
      <c r="K41" s="29">
        <v>0.5</v>
      </c>
      <c r="L41" s="43">
        <f t="shared" si="14"/>
        <v>0</v>
      </c>
      <c r="M41" s="41">
        <f t="shared" si="3"/>
        <v>0</v>
      </c>
      <c r="N41" s="41">
        <f t="shared" si="4"/>
        <v>0</v>
      </c>
      <c r="O41" s="41">
        <f t="shared" si="15"/>
        <v>0</v>
      </c>
      <c r="P41" s="42">
        <f t="shared" si="6"/>
        <v>0</v>
      </c>
      <c r="Q41" s="42">
        <f t="shared" si="7"/>
        <v>0</v>
      </c>
      <c r="R41" s="42">
        <f t="shared" si="16"/>
        <v>0</v>
      </c>
      <c r="S41" s="43">
        <f t="shared" si="9"/>
        <v>0</v>
      </c>
      <c r="T41" s="43">
        <f t="shared" si="10"/>
        <v>0</v>
      </c>
      <c r="U41" s="43">
        <f t="shared" si="17"/>
        <v>0</v>
      </c>
    </row>
    <row r="42" spans="1:21" x14ac:dyDescent="0.25">
      <c r="A42" s="110"/>
      <c r="B42" s="112"/>
      <c r="C42" s="111"/>
      <c r="D42" s="106"/>
      <c r="E42" s="109"/>
      <c r="F42" s="103">
        <v>5.4999999999999997E-3</v>
      </c>
      <c r="G42" s="94" t="s">
        <v>23</v>
      </c>
      <c r="H42" s="41">
        <f t="shared" si="0"/>
        <v>0</v>
      </c>
      <c r="I42" s="34">
        <v>0.5</v>
      </c>
      <c r="J42" s="42">
        <f t="shared" si="1"/>
        <v>0</v>
      </c>
      <c r="K42" s="29">
        <v>0.5</v>
      </c>
      <c r="L42" s="43">
        <f t="shared" si="2"/>
        <v>0</v>
      </c>
      <c r="M42" s="41">
        <f t="shared" si="3"/>
        <v>0</v>
      </c>
      <c r="N42" s="41">
        <f t="shared" si="4"/>
        <v>0</v>
      </c>
      <c r="O42" s="41">
        <f t="shared" si="5"/>
        <v>0</v>
      </c>
      <c r="P42" s="42">
        <f t="shared" si="6"/>
        <v>0</v>
      </c>
      <c r="Q42" s="42">
        <f t="shared" si="7"/>
        <v>0</v>
      </c>
      <c r="R42" s="42">
        <f t="shared" si="8"/>
        <v>0</v>
      </c>
      <c r="S42" s="43">
        <f t="shared" si="9"/>
        <v>0</v>
      </c>
      <c r="T42" s="43">
        <f t="shared" si="10"/>
        <v>0</v>
      </c>
      <c r="U42" s="43">
        <f t="shared" si="11"/>
        <v>0</v>
      </c>
    </row>
    <row r="43" spans="1:21" s="16" customFormat="1" x14ac:dyDescent="0.25">
      <c r="A43" s="4"/>
      <c r="B43" s="12" t="s">
        <v>16</v>
      </c>
      <c r="C43" s="14">
        <f>SUM(C19:C42)</f>
        <v>1</v>
      </c>
      <c r="D43" s="11"/>
      <c r="E43" s="13"/>
      <c r="F43" s="14">
        <f>SUM(F19:F42)</f>
        <v>1</v>
      </c>
      <c r="G43" s="15"/>
      <c r="H43" s="44">
        <f>SUM(H19:H42)</f>
        <v>0</v>
      </c>
      <c r="I43" s="35"/>
      <c r="J43" s="45">
        <f>SUM(J19:J42)</f>
        <v>0</v>
      </c>
      <c r="K43" s="30"/>
      <c r="L43" s="46">
        <f t="shared" ref="L43:U43" si="18">SUM(L19:L42)</f>
        <v>0</v>
      </c>
      <c r="M43" s="44">
        <f t="shared" si="18"/>
        <v>0</v>
      </c>
      <c r="N43" s="44">
        <f t="shared" si="18"/>
        <v>0</v>
      </c>
      <c r="O43" s="44">
        <f t="shared" si="18"/>
        <v>0</v>
      </c>
      <c r="P43" s="45">
        <f t="shared" si="18"/>
        <v>0</v>
      </c>
      <c r="Q43" s="45">
        <f t="shared" si="18"/>
        <v>0</v>
      </c>
      <c r="R43" s="45">
        <f t="shared" si="18"/>
        <v>0</v>
      </c>
      <c r="S43" s="46">
        <f t="shared" si="18"/>
        <v>0</v>
      </c>
      <c r="T43" s="46">
        <f t="shared" si="18"/>
        <v>0</v>
      </c>
      <c r="U43" s="46">
        <f t="shared" si="18"/>
        <v>0</v>
      </c>
    </row>
    <row r="44" spans="1:21" x14ac:dyDescent="0.25">
      <c r="F44" s="10"/>
      <c r="G44" s="3"/>
      <c r="H44" s="10"/>
    </row>
    <row r="45" spans="1:21" s="87" customFormat="1" ht="35.25" customHeight="1" x14ac:dyDescent="0.25">
      <c r="A45" s="80"/>
      <c r="B45" s="81" t="s">
        <v>70</v>
      </c>
      <c r="C45" s="82"/>
      <c r="D45" s="82"/>
      <c r="E45" s="83"/>
      <c r="F45" s="83"/>
      <c r="G45" s="84"/>
      <c r="H45" s="83"/>
      <c r="I45" s="85"/>
      <c r="J45" s="85"/>
      <c r="K45" s="86"/>
      <c r="L45" s="86"/>
      <c r="P45" s="85"/>
      <c r="Q45" s="85"/>
      <c r="R45" s="85"/>
      <c r="S45" s="86"/>
      <c r="T45" s="86"/>
      <c r="U45" s="86"/>
    </row>
    <row r="46" spans="1:21" ht="15.75" x14ac:dyDescent="0.25">
      <c r="B46" s="20"/>
      <c r="F46" s="10"/>
      <c r="G46" s="3"/>
      <c r="H46" s="10"/>
    </row>
    <row r="47" spans="1:21" s="4" customFormat="1" ht="54.75" customHeight="1" x14ac:dyDescent="0.25">
      <c r="A47" s="21" t="s">
        <v>8</v>
      </c>
      <c r="B47" s="21" t="s">
        <v>15</v>
      </c>
      <c r="C47" s="21" t="s">
        <v>9</v>
      </c>
      <c r="D47" s="21" t="s">
        <v>8</v>
      </c>
      <c r="E47" s="22" t="s">
        <v>0</v>
      </c>
      <c r="F47" s="21" t="s">
        <v>9</v>
      </c>
      <c r="G47" s="21" t="s">
        <v>29</v>
      </c>
      <c r="H47" s="21" t="s">
        <v>27</v>
      </c>
      <c r="I47" s="33" t="s">
        <v>31</v>
      </c>
      <c r="J47" s="33" t="s">
        <v>33</v>
      </c>
      <c r="K47" s="28" t="s">
        <v>32</v>
      </c>
      <c r="L47" s="28" t="s">
        <v>34</v>
      </c>
      <c r="M47" s="2"/>
      <c r="N47" s="2"/>
      <c r="O47" s="2"/>
      <c r="P47" s="32"/>
      <c r="Q47" s="32"/>
      <c r="R47" s="32"/>
      <c r="S47" s="27"/>
      <c r="T47" s="27"/>
      <c r="U47" s="27"/>
    </row>
    <row r="48" spans="1:21" x14ac:dyDescent="0.25">
      <c r="A48" s="5">
        <v>8</v>
      </c>
      <c r="B48" s="17" t="s">
        <v>28</v>
      </c>
      <c r="C48" s="6">
        <v>1</v>
      </c>
      <c r="D48" s="5">
        <v>25</v>
      </c>
      <c r="E48" s="8" t="s">
        <v>28</v>
      </c>
      <c r="F48" s="6">
        <v>1</v>
      </c>
      <c r="G48" s="6" t="s">
        <v>30</v>
      </c>
      <c r="H48" s="41">
        <f>B13</f>
        <v>0</v>
      </c>
      <c r="I48" s="34">
        <v>1</v>
      </c>
      <c r="J48" s="42">
        <f t="shared" ref="J48" si="19">ROUND(H48*I48,2)</f>
        <v>0</v>
      </c>
      <c r="K48" s="29">
        <v>0</v>
      </c>
      <c r="L48" s="43">
        <f t="shared" ref="L48" si="20">H48-J48</f>
        <v>0</v>
      </c>
    </row>
    <row r="49" spans="6:12" x14ac:dyDescent="0.25">
      <c r="F49" s="14">
        <f>SUM(F48)</f>
        <v>1</v>
      </c>
      <c r="G49" s="15"/>
      <c r="H49" s="44">
        <f>SUM(H48)</f>
        <v>0</v>
      </c>
      <c r="I49" s="35"/>
      <c r="J49" s="45">
        <f>SUM(J48)</f>
        <v>0</v>
      </c>
      <c r="K49" s="31"/>
      <c r="L49" s="46">
        <f>SUM(L48)</f>
        <v>0</v>
      </c>
    </row>
    <row r="50" spans="6:12" x14ac:dyDescent="0.25">
      <c r="F50" s="10"/>
      <c r="G50" s="3"/>
      <c r="H50" s="10"/>
    </row>
    <row r="51" spans="6:12" x14ac:dyDescent="0.25">
      <c r="F51" s="10"/>
      <c r="G51" s="3"/>
      <c r="H51" s="10"/>
    </row>
    <row r="52" spans="6:12" x14ac:dyDescent="0.25">
      <c r="F52" s="10"/>
      <c r="G52" s="3"/>
      <c r="H52" s="10"/>
    </row>
    <row r="53" spans="6:12" x14ac:dyDescent="0.25">
      <c r="F53" s="10"/>
      <c r="G53" s="3"/>
      <c r="H53" s="10"/>
    </row>
    <row r="54" spans="6:12" x14ac:dyDescent="0.25">
      <c r="F54" s="10"/>
      <c r="G54" s="3"/>
      <c r="H54" s="10"/>
    </row>
  </sheetData>
  <sheetProtection algorithmName="SHA-512" hashValue="GdApFu/IJ/IyMSUQafrxENU+7WugB98VxRjyPKD7Zhgf8kYzOI/zDKE8vvP96Z+6ylkVxm7++V9qp2kDWvtzIg==" saltValue="p/hBHPv48rngIebQAKeAvw==" spinCount="100000" sheet="1" objects="1" scenarios="1" insertRows="0"/>
  <sortState ref="A6:B17">
    <sortCondition ref="A6"/>
  </sortState>
  <mergeCells count="11">
    <mergeCell ref="D35:D42"/>
    <mergeCell ref="E35:E42"/>
    <mergeCell ref="A22:A24"/>
    <mergeCell ref="A26:A29"/>
    <mergeCell ref="A30:A42"/>
    <mergeCell ref="C22:C24"/>
    <mergeCell ref="C26:C29"/>
    <mergeCell ref="C30:C42"/>
    <mergeCell ref="B22:B24"/>
    <mergeCell ref="B30:B42"/>
    <mergeCell ref="B26:B2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9"/>
  <sheetViews>
    <sheetView showGridLines="0" workbookViewId="0">
      <selection activeCell="A15" sqref="A15:A22"/>
    </sheetView>
  </sheetViews>
  <sheetFormatPr defaultRowHeight="15" x14ac:dyDescent="0.25"/>
  <cols>
    <col min="1" max="1" width="44.7109375" bestFit="1" customWidth="1"/>
    <col min="2" max="2" width="12.28515625" customWidth="1"/>
    <col min="3" max="13" width="12.85546875" customWidth="1"/>
  </cols>
  <sheetData>
    <row r="1" spans="1:13" ht="69.75" customHeight="1" x14ac:dyDescent="0.25">
      <c r="A1" s="115" t="str">
        <f>"RIPARTO FFT "&amp;riparto!E2&amp;" PER NOMINATIVO"</f>
        <v>RIPARTO FFT  PER NOMINATIVO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63.75" x14ac:dyDescent="0.25">
      <c r="A2" s="21" t="s">
        <v>20</v>
      </c>
      <c r="B2" s="21" t="s">
        <v>27</v>
      </c>
      <c r="C2" s="33" t="s">
        <v>33</v>
      </c>
      <c r="D2" s="28" t="s">
        <v>34</v>
      </c>
      <c r="E2" s="26" t="s">
        <v>45</v>
      </c>
      <c r="F2" s="26" t="s">
        <v>46</v>
      </c>
      <c r="G2" s="26" t="s">
        <v>47</v>
      </c>
      <c r="H2" s="33" t="s">
        <v>48</v>
      </c>
      <c r="I2" s="33" t="s">
        <v>49</v>
      </c>
      <c r="J2" s="33" t="s">
        <v>50</v>
      </c>
      <c r="K2" s="28" t="s">
        <v>51</v>
      </c>
      <c r="L2" s="28" t="s">
        <v>52</v>
      </c>
      <c r="M2" s="28" t="s">
        <v>53</v>
      </c>
    </row>
    <row r="3" spans="1:13" x14ac:dyDescent="0.25">
      <c r="A3" s="94"/>
      <c r="B3" s="41">
        <f>SUMIF(riparto!$G:$G,$A3,riparto!H:H)</f>
        <v>0</v>
      </c>
      <c r="C3" s="42">
        <f>SUMIF(riparto!$G:$G,$A3,riparto!J:J)</f>
        <v>0</v>
      </c>
      <c r="D3" s="43">
        <f>SUMIF(riparto!$G:$G,$A3,riparto!L:L)</f>
        <v>0</v>
      </c>
      <c r="E3" s="41">
        <f>SUMIF(riparto!$G:$G,$A3,riparto!M:M)</f>
        <v>0</v>
      </c>
      <c r="F3" s="41">
        <f>SUMIF(riparto!$G:$G,$A3,riparto!N:N)</f>
        <v>0</v>
      </c>
      <c r="G3" s="41">
        <f>SUMIF(riparto!$G:$G,$A3,riparto!O:O)</f>
        <v>0</v>
      </c>
      <c r="H3" s="42">
        <f>SUMIF(riparto!$G:$G,$A3,riparto!P:P)</f>
        <v>0</v>
      </c>
      <c r="I3" s="42">
        <f>SUMIF(riparto!$G:$G,$A3,riparto!Q:Q)</f>
        <v>0</v>
      </c>
      <c r="J3" s="42">
        <f>SUMIF(riparto!$G:$G,$A3,riparto!R:R)</f>
        <v>0</v>
      </c>
      <c r="K3" s="43">
        <f>SUMIF(riparto!$G:$G,$A3,riparto!S:S)</f>
        <v>0</v>
      </c>
      <c r="L3" s="43">
        <f>SUMIF(riparto!$G:$G,$A3,riparto!T:T)</f>
        <v>0</v>
      </c>
      <c r="M3" s="43">
        <f>SUMIF(riparto!$G:$G,$A3,riparto!U:U)</f>
        <v>0</v>
      </c>
    </row>
    <row r="4" spans="1:13" x14ac:dyDescent="0.25">
      <c r="A4" s="94"/>
      <c r="B4" s="41">
        <f>SUMIF(riparto!$G:$G,$A4,riparto!H:H)</f>
        <v>0</v>
      </c>
      <c r="C4" s="42">
        <f>SUMIF(riparto!$G:$G,$A4,riparto!J:J)</f>
        <v>0</v>
      </c>
      <c r="D4" s="43">
        <f>SUMIF(riparto!$G:$G,$A4,riparto!L:L)</f>
        <v>0</v>
      </c>
      <c r="E4" s="41">
        <f>SUMIF(riparto!$G:$G,$A4,riparto!M:M)</f>
        <v>0</v>
      </c>
      <c r="F4" s="41">
        <f>SUMIF(riparto!$G:$G,$A4,riparto!N:N)</f>
        <v>0</v>
      </c>
      <c r="G4" s="41">
        <f>SUMIF(riparto!$G:$G,$A4,riparto!O:O)</f>
        <v>0</v>
      </c>
      <c r="H4" s="42">
        <f>SUMIF(riparto!$G:$G,$A4,riparto!P:P)</f>
        <v>0</v>
      </c>
      <c r="I4" s="42">
        <f>SUMIF(riparto!$G:$G,$A4,riparto!Q:Q)</f>
        <v>0</v>
      </c>
      <c r="J4" s="42">
        <f>SUMIF(riparto!$G:$G,$A4,riparto!R:R)</f>
        <v>0</v>
      </c>
      <c r="K4" s="43">
        <f>SUMIF(riparto!$G:$G,$A4,riparto!S:S)</f>
        <v>0</v>
      </c>
      <c r="L4" s="43">
        <f>SUMIF(riparto!$G:$G,$A4,riparto!T:T)</f>
        <v>0</v>
      </c>
      <c r="M4" s="43">
        <f>SUMIF(riparto!$G:$G,$A4,riparto!U:U)</f>
        <v>0</v>
      </c>
    </row>
    <row r="5" spans="1:13" x14ac:dyDescent="0.25">
      <c r="A5" s="94"/>
      <c r="B5" s="41">
        <f>SUMIF(riparto!$G:$G,$A5,riparto!H:H)</f>
        <v>0</v>
      </c>
      <c r="C5" s="42">
        <f>SUMIF(riparto!$G:$G,$A5,riparto!J:J)</f>
        <v>0</v>
      </c>
      <c r="D5" s="43">
        <f>SUMIF(riparto!$G:$G,$A5,riparto!L:L)</f>
        <v>0</v>
      </c>
      <c r="E5" s="41">
        <f>SUMIF(riparto!$G:$G,$A5,riparto!M:M)</f>
        <v>0</v>
      </c>
      <c r="F5" s="41">
        <f>SUMIF(riparto!$G:$G,$A5,riparto!N:N)</f>
        <v>0</v>
      </c>
      <c r="G5" s="41">
        <f>SUMIF(riparto!$G:$G,$A5,riparto!O:O)</f>
        <v>0</v>
      </c>
      <c r="H5" s="42">
        <f>SUMIF(riparto!$G:$G,$A5,riparto!P:P)</f>
        <v>0</v>
      </c>
      <c r="I5" s="42">
        <f>SUMIF(riparto!$G:$G,$A5,riparto!Q:Q)</f>
        <v>0</v>
      </c>
      <c r="J5" s="42">
        <f>SUMIF(riparto!$G:$G,$A5,riparto!R:R)</f>
        <v>0</v>
      </c>
      <c r="K5" s="43">
        <f>SUMIF(riparto!$G:$G,$A5,riparto!S:S)</f>
        <v>0</v>
      </c>
      <c r="L5" s="43">
        <f>SUMIF(riparto!$G:$G,$A5,riparto!T:T)</f>
        <v>0</v>
      </c>
      <c r="M5" s="43">
        <f>SUMIF(riparto!$G:$G,$A5,riparto!U:U)</f>
        <v>0</v>
      </c>
    </row>
    <row r="6" spans="1:13" x14ac:dyDescent="0.25">
      <c r="A6" s="94"/>
      <c r="B6" s="41">
        <f>SUMIF(riparto!$G:$G,$A6,riparto!H:H)</f>
        <v>0</v>
      </c>
      <c r="C6" s="42">
        <f>SUMIF(riparto!$G:$G,$A6,riparto!J:J)</f>
        <v>0</v>
      </c>
      <c r="D6" s="43">
        <f>SUMIF(riparto!$G:$G,$A6,riparto!L:L)</f>
        <v>0</v>
      </c>
      <c r="E6" s="41">
        <f>SUMIF(riparto!$G:$G,$A6,riparto!M:M)</f>
        <v>0</v>
      </c>
      <c r="F6" s="41">
        <f>SUMIF(riparto!$G:$G,$A6,riparto!N:N)</f>
        <v>0</v>
      </c>
      <c r="G6" s="41">
        <f>SUMIF(riparto!$G:$G,$A6,riparto!O:O)</f>
        <v>0</v>
      </c>
      <c r="H6" s="42">
        <f>SUMIF(riparto!$G:$G,$A6,riparto!P:P)</f>
        <v>0</v>
      </c>
      <c r="I6" s="42">
        <f>SUMIF(riparto!$G:$G,$A6,riparto!Q:Q)</f>
        <v>0</v>
      </c>
      <c r="J6" s="42">
        <f>SUMIF(riparto!$G:$G,$A6,riparto!R:R)</f>
        <v>0</v>
      </c>
      <c r="K6" s="43">
        <f>SUMIF(riparto!$G:$G,$A6,riparto!S:S)</f>
        <v>0</v>
      </c>
      <c r="L6" s="43">
        <f>SUMIF(riparto!$G:$G,$A6,riparto!T:T)</f>
        <v>0</v>
      </c>
      <c r="M6" s="43">
        <f>SUMIF(riparto!$G:$G,$A6,riparto!U:U)</f>
        <v>0</v>
      </c>
    </row>
    <row r="7" spans="1:13" x14ac:dyDescent="0.25">
      <c r="A7" s="94"/>
      <c r="B7" s="41">
        <f>SUMIF(riparto!$G:$G,$A7,riparto!H:H)</f>
        <v>0</v>
      </c>
      <c r="C7" s="42">
        <f>SUMIF(riparto!$G:$G,$A7,riparto!J:J)</f>
        <v>0</v>
      </c>
      <c r="D7" s="43">
        <f>SUMIF(riparto!$G:$G,$A7,riparto!L:L)</f>
        <v>0</v>
      </c>
      <c r="E7" s="41">
        <f>SUMIF(riparto!$G:$G,$A7,riparto!M:M)</f>
        <v>0</v>
      </c>
      <c r="F7" s="41">
        <f>SUMIF(riparto!$G:$G,$A7,riparto!N:N)</f>
        <v>0</v>
      </c>
      <c r="G7" s="41">
        <f>SUMIF(riparto!$G:$G,$A7,riparto!O:O)</f>
        <v>0</v>
      </c>
      <c r="H7" s="42">
        <f>SUMIF(riparto!$G:$G,$A7,riparto!P:P)</f>
        <v>0</v>
      </c>
      <c r="I7" s="42">
        <f>SUMIF(riparto!$G:$G,$A7,riparto!Q:Q)</f>
        <v>0</v>
      </c>
      <c r="J7" s="42">
        <f>SUMIF(riparto!$G:$G,$A7,riparto!R:R)</f>
        <v>0</v>
      </c>
      <c r="K7" s="43">
        <f>SUMIF(riparto!$G:$G,$A7,riparto!S:S)</f>
        <v>0</v>
      </c>
      <c r="L7" s="43">
        <f>SUMIF(riparto!$G:$G,$A7,riparto!T:T)</f>
        <v>0</v>
      </c>
      <c r="M7" s="43">
        <f>SUMIF(riparto!$G:$G,$A7,riparto!U:U)</f>
        <v>0</v>
      </c>
    </row>
    <row r="8" spans="1:13" x14ac:dyDescent="0.25">
      <c r="A8" s="94"/>
      <c r="B8" s="41">
        <f>SUMIF(riparto!$G:$G,$A8,riparto!H:H)</f>
        <v>0</v>
      </c>
      <c r="C8" s="42">
        <f>SUMIF(riparto!$G:$G,$A8,riparto!J:J)</f>
        <v>0</v>
      </c>
      <c r="D8" s="43">
        <f>SUMIF(riparto!$G:$G,$A8,riparto!L:L)</f>
        <v>0</v>
      </c>
      <c r="E8" s="41">
        <f>SUMIF(riparto!$G:$G,$A8,riparto!M:M)</f>
        <v>0</v>
      </c>
      <c r="F8" s="41">
        <f>SUMIF(riparto!$G:$G,$A8,riparto!N:N)</f>
        <v>0</v>
      </c>
      <c r="G8" s="41">
        <f>SUMIF(riparto!$G:$G,$A8,riparto!O:O)</f>
        <v>0</v>
      </c>
      <c r="H8" s="42">
        <f>SUMIF(riparto!$G:$G,$A8,riparto!P:P)</f>
        <v>0</v>
      </c>
      <c r="I8" s="42">
        <f>SUMIF(riparto!$G:$G,$A8,riparto!Q:Q)</f>
        <v>0</v>
      </c>
      <c r="J8" s="42">
        <f>SUMIF(riparto!$G:$G,$A8,riparto!R:R)</f>
        <v>0</v>
      </c>
      <c r="K8" s="43">
        <f>SUMIF(riparto!$G:$G,$A8,riparto!S:S)</f>
        <v>0</v>
      </c>
      <c r="L8" s="43">
        <f>SUMIF(riparto!$G:$G,$A8,riparto!T:T)</f>
        <v>0</v>
      </c>
      <c r="M8" s="43">
        <f>SUMIF(riparto!$G:$G,$A8,riparto!U:U)</f>
        <v>0</v>
      </c>
    </row>
    <row r="9" spans="1:13" x14ac:dyDescent="0.25">
      <c r="A9" s="94"/>
      <c r="B9" s="41">
        <f>SUMIF(riparto!$G:$G,$A9,riparto!H:H)</f>
        <v>0</v>
      </c>
      <c r="C9" s="42">
        <f>SUMIF(riparto!$G:$G,$A9,riparto!J:J)</f>
        <v>0</v>
      </c>
      <c r="D9" s="43">
        <f>SUMIF(riparto!$G:$G,$A9,riparto!L:L)</f>
        <v>0</v>
      </c>
      <c r="E9" s="41">
        <f>SUMIF(riparto!$G:$G,$A9,riparto!M:M)</f>
        <v>0</v>
      </c>
      <c r="F9" s="41">
        <f>SUMIF(riparto!$G:$G,$A9,riparto!N:N)</f>
        <v>0</v>
      </c>
      <c r="G9" s="41">
        <f>SUMIF(riparto!$G:$G,$A9,riparto!O:O)</f>
        <v>0</v>
      </c>
      <c r="H9" s="42">
        <f>SUMIF(riparto!$G:$G,$A9,riparto!P:P)</f>
        <v>0</v>
      </c>
      <c r="I9" s="42">
        <f>SUMIF(riparto!$G:$G,$A9,riparto!Q:Q)</f>
        <v>0</v>
      </c>
      <c r="J9" s="42">
        <f>SUMIF(riparto!$G:$G,$A9,riparto!R:R)</f>
        <v>0</v>
      </c>
      <c r="K9" s="43">
        <f>SUMIF(riparto!$G:$G,$A9,riparto!S:S)</f>
        <v>0</v>
      </c>
      <c r="L9" s="43">
        <f>SUMIF(riparto!$G:$G,$A9,riparto!T:T)</f>
        <v>0</v>
      </c>
      <c r="M9" s="43">
        <f>SUMIF(riparto!$G:$G,$A9,riparto!U:U)</f>
        <v>0</v>
      </c>
    </row>
    <row r="10" spans="1:13" x14ac:dyDescent="0.25">
      <c r="A10" s="94"/>
      <c r="B10" s="41">
        <f>SUMIF(riparto!$G:$G,$A10,riparto!H:H)</f>
        <v>0</v>
      </c>
      <c r="C10" s="42">
        <f>SUMIF(riparto!$G:$G,$A10,riparto!J:J)</f>
        <v>0</v>
      </c>
      <c r="D10" s="43">
        <f>SUMIF(riparto!$G:$G,$A10,riparto!L:L)</f>
        <v>0</v>
      </c>
      <c r="E10" s="41">
        <f>SUMIF(riparto!$G:$G,$A10,riparto!M:M)</f>
        <v>0</v>
      </c>
      <c r="F10" s="41">
        <f>SUMIF(riparto!$G:$G,$A10,riparto!N:N)</f>
        <v>0</v>
      </c>
      <c r="G10" s="41">
        <f>SUMIF(riparto!$G:$G,$A10,riparto!O:O)</f>
        <v>0</v>
      </c>
      <c r="H10" s="42">
        <f>SUMIF(riparto!$G:$G,$A10,riparto!P:P)</f>
        <v>0</v>
      </c>
      <c r="I10" s="42">
        <f>SUMIF(riparto!$G:$G,$A10,riparto!Q:Q)</f>
        <v>0</v>
      </c>
      <c r="J10" s="42">
        <f>SUMIF(riparto!$G:$G,$A10,riparto!R:R)</f>
        <v>0</v>
      </c>
      <c r="K10" s="43">
        <f>SUMIF(riparto!$G:$G,$A10,riparto!S:S)</f>
        <v>0</v>
      </c>
      <c r="L10" s="43">
        <f>SUMIF(riparto!$G:$G,$A10,riparto!T:T)</f>
        <v>0</v>
      </c>
      <c r="M10" s="43">
        <f>SUMIF(riparto!$G:$G,$A10,riparto!U:U)</f>
        <v>0</v>
      </c>
    </row>
    <row r="11" spans="1:13" x14ac:dyDescent="0.25">
      <c r="A11" s="94"/>
      <c r="B11" s="41">
        <f>SUMIF(riparto!$G:$G,$A11,riparto!H:H)</f>
        <v>0</v>
      </c>
      <c r="C11" s="42">
        <f>SUMIF(riparto!$G:$G,$A11,riparto!J:J)</f>
        <v>0</v>
      </c>
      <c r="D11" s="43">
        <f>SUMIF(riparto!$G:$G,$A11,riparto!L:L)</f>
        <v>0</v>
      </c>
      <c r="E11" s="41">
        <f>SUMIF(riparto!$G:$G,$A11,riparto!M:M)</f>
        <v>0</v>
      </c>
      <c r="F11" s="41">
        <f>SUMIF(riparto!$G:$G,$A11,riparto!N:N)</f>
        <v>0</v>
      </c>
      <c r="G11" s="41">
        <f>SUMIF(riparto!$G:$G,$A11,riparto!O:O)</f>
        <v>0</v>
      </c>
      <c r="H11" s="42">
        <f>SUMIF(riparto!$G:$G,$A11,riparto!P:P)</f>
        <v>0</v>
      </c>
      <c r="I11" s="42">
        <f>SUMIF(riparto!$G:$G,$A11,riparto!Q:Q)</f>
        <v>0</v>
      </c>
      <c r="J11" s="42">
        <f>SUMIF(riparto!$G:$G,$A11,riparto!R:R)</f>
        <v>0</v>
      </c>
      <c r="K11" s="43">
        <f>SUMIF(riparto!$G:$G,$A11,riparto!S:S)</f>
        <v>0</v>
      </c>
      <c r="L11" s="43">
        <f>SUMIF(riparto!$G:$G,$A11,riparto!T:T)</f>
        <v>0</v>
      </c>
      <c r="M11" s="43">
        <f>SUMIF(riparto!$G:$G,$A11,riparto!U:U)</f>
        <v>0</v>
      </c>
    </row>
    <row r="12" spans="1:13" x14ac:dyDescent="0.25">
      <c r="A12" s="94"/>
      <c r="B12" s="41">
        <f>SUMIF(riparto!$G:$G,$A12,riparto!H:H)</f>
        <v>0</v>
      </c>
      <c r="C12" s="42">
        <f>SUMIF(riparto!$G:$G,$A12,riparto!J:J)</f>
        <v>0</v>
      </c>
      <c r="D12" s="43">
        <f>SUMIF(riparto!$G:$G,$A12,riparto!L:L)</f>
        <v>0</v>
      </c>
      <c r="E12" s="41">
        <f>SUMIF(riparto!$G:$G,$A12,riparto!M:M)</f>
        <v>0</v>
      </c>
      <c r="F12" s="41">
        <f>SUMIF(riparto!$G:$G,$A12,riparto!N:N)</f>
        <v>0</v>
      </c>
      <c r="G12" s="41">
        <f>SUMIF(riparto!$G:$G,$A12,riparto!O:O)</f>
        <v>0</v>
      </c>
      <c r="H12" s="42">
        <f>SUMIF(riparto!$G:$G,$A12,riparto!P:P)</f>
        <v>0</v>
      </c>
      <c r="I12" s="42">
        <f>SUMIF(riparto!$G:$G,$A12,riparto!Q:Q)</f>
        <v>0</v>
      </c>
      <c r="J12" s="42">
        <f>SUMIF(riparto!$G:$G,$A12,riparto!R:R)</f>
        <v>0</v>
      </c>
      <c r="K12" s="43">
        <f>SUMIF(riparto!$G:$G,$A12,riparto!S:S)</f>
        <v>0</v>
      </c>
      <c r="L12" s="43">
        <f>SUMIF(riparto!$G:$G,$A12,riparto!T:T)</f>
        <v>0</v>
      </c>
      <c r="M12" s="43">
        <f>SUMIF(riparto!$G:$G,$A12,riparto!U:U)</f>
        <v>0</v>
      </c>
    </row>
    <row r="13" spans="1:13" x14ac:dyDescent="0.25">
      <c r="A13" s="94"/>
      <c r="B13" s="41">
        <f>SUMIF(riparto!$G:$G,$A13,riparto!H:H)</f>
        <v>0</v>
      </c>
      <c r="C13" s="42">
        <f>SUMIF(riparto!$G:$G,$A13,riparto!J:J)</f>
        <v>0</v>
      </c>
      <c r="D13" s="43">
        <f>SUMIF(riparto!$G:$G,$A13,riparto!L:L)</f>
        <v>0</v>
      </c>
      <c r="E13" s="41">
        <f>SUMIF(riparto!$G:$G,$A13,riparto!M:M)</f>
        <v>0</v>
      </c>
      <c r="F13" s="41">
        <f>SUMIF(riparto!$G:$G,$A13,riparto!N:N)</f>
        <v>0</v>
      </c>
      <c r="G13" s="41">
        <f>SUMIF(riparto!$G:$G,$A13,riparto!O:O)</f>
        <v>0</v>
      </c>
      <c r="H13" s="42">
        <f>SUMIF(riparto!$G:$G,$A13,riparto!P:P)</f>
        <v>0</v>
      </c>
      <c r="I13" s="42">
        <f>SUMIF(riparto!$G:$G,$A13,riparto!Q:Q)</f>
        <v>0</v>
      </c>
      <c r="J13" s="42">
        <f>SUMIF(riparto!$G:$G,$A13,riparto!R:R)</f>
        <v>0</v>
      </c>
      <c r="K13" s="43">
        <f>SUMIF(riparto!$G:$G,$A13,riparto!S:S)</f>
        <v>0</v>
      </c>
      <c r="L13" s="43">
        <f>SUMIF(riparto!$G:$G,$A13,riparto!T:T)</f>
        <v>0</v>
      </c>
      <c r="M13" s="43">
        <f>SUMIF(riparto!$G:$G,$A13,riparto!U:U)</f>
        <v>0</v>
      </c>
    </row>
    <row r="14" spans="1:13" x14ac:dyDescent="0.25">
      <c r="A14" s="94"/>
      <c r="B14" s="41">
        <f>SUMIF(riparto!$G:$G,$A14,riparto!H:H)</f>
        <v>0</v>
      </c>
      <c r="C14" s="42">
        <f>SUMIF(riparto!$G:$G,$A14,riparto!J:J)</f>
        <v>0</v>
      </c>
      <c r="D14" s="43">
        <f>SUMIF(riparto!$G:$G,$A14,riparto!L:L)</f>
        <v>0</v>
      </c>
      <c r="E14" s="41">
        <f>SUMIF(riparto!$G:$G,$A14,riparto!M:M)</f>
        <v>0</v>
      </c>
      <c r="F14" s="41">
        <f>SUMIF(riparto!$G:$G,$A14,riparto!N:N)</f>
        <v>0</v>
      </c>
      <c r="G14" s="41">
        <f>SUMIF(riparto!$G:$G,$A14,riparto!O:O)</f>
        <v>0</v>
      </c>
      <c r="H14" s="42">
        <f>SUMIF(riparto!$G:$G,$A14,riparto!P:P)</f>
        <v>0</v>
      </c>
      <c r="I14" s="42">
        <f>SUMIF(riparto!$G:$G,$A14,riparto!Q:Q)</f>
        <v>0</v>
      </c>
      <c r="J14" s="42">
        <f>SUMIF(riparto!$G:$G,$A14,riparto!R:R)</f>
        <v>0</v>
      </c>
      <c r="K14" s="43">
        <f>SUMIF(riparto!$G:$G,$A14,riparto!S:S)</f>
        <v>0</v>
      </c>
      <c r="L14" s="43">
        <f>SUMIF(riparto!$G:$G,$A14,riparto!T:T)</f>
        <v>0</v>
      </c>
      <c r="M14" s="43">
        <f>SUMIF(riparto!$G:$G,$A14,riparto!U:U)</f>
        <v>0</v>
      </c>
    </row>
    <row r="15" spans="1:13" x14ac:dyDescent="0.25">
      <c r="A15" s="94" t="s">
        <v>84</v>
      </c>
      <c r="B15" s="41">
        <f>SUMIF(riparto!$G:$G,$A15,riparto!H:H)</f>
        <v>0</v>
      </c>
      <c r="C15" s="42">
        <f>SUMIF(riparto!$G:$G,$A15,riparto!J:J)</f>
        <v>0</v>
      </c>
      <c r="D15" s="43">
        <f>SUMIF(riparto!$G:$G,$A15,riparto!L:L)</f>
        <v>0</v>
      </c>
      <c r="E15" s="41">
        <f>SUMIF(riparto!$G:$G,$A15,riparto!M:M)</f>
        <v>0</v>
      </c>
      <c r="F15" s="41">
        <f>SUMIF(riparto!$G:$G,$A15,riparto!N:N)</f>
        <v>0</v>
      </c>
      <c r="G15" s="41">
        <f>SUMIF(riparto!$G:$G,$A15,riparto!O:O)</f>
        <v>0</v>
      </c>
      <c r="H15" s="42">
        <f>SUMIF(riparto!$G:$G,$A15,riparto!P:P)</f>
        <v>0</v>
      </c>
      <c r="I15" s="42">
        <f>SUMIF(riparto!$G:$G,$A15,riparto!Q:Q)</f>
        <v>0</v>
      </c>
      <c r="J15" s="42">
        <f>SUMIF(riparto!$G:$G,$A15,riparto!R:R)</f>
        <v>0</v>
      </c>
      <c r="K15" s="43">
        <f>SUMIF(riparto!$G:$G,$A15,riparto!S:S)</f>
        <v>0</v>
      </c>
      <c r="L15" s="43">
        <f>SUMIF(riparto!$G:$G,$A15,riparto!T:T)</f>
        <v>0</v>
      </c>
      <c r="M15" s="43">
        <f>SUMIF(riparto!$G:$G,$A15,riparto!U:U)</f>
        <v>0</v>
      </c>
    </row>
    <row r="16" spans="1:13" x14ac:dyDescent="0.25">
      <c r="A16" s="94" t="s">
        <v>85</v>
      </c>
      <c r="B16" s="41">
        <f>SUMIF(riparto!$G:$G,$A16,riparto!H:H)</f>
        <v>0</v>
      </c>
      <c r="C16" s="42">
        <f>SUMIF(riparto!$G:$G,$A16,riparto!J:J)</f>
        <v>0</v>
      </c>
      <c r="D16" s="43">
        <f>SUMIF(riparto!$G:$G,$A16,riparto!L:L)</f>
        <v>0</v>
      </c>
      <c r="E16" s="41">
        <f>SUMIF(riparto!$G:$G,$A16,riparto!M:M)</f>
        <v>0</v>
      </c>
      <c r="F16" s="41">
        <f>SUMIF(riparto!$G:$G,$A16,riparto!N:N)</f>
        <v>0</v>
      </c>
      <c r="G16" s="41">
        <f>SUMIF(riparto!$G:$G,$A16,riparto!O:O)</f>
        <v>0</v>
      </c>
      <c r="H16" s="42">
        <f>SUMIF(riparto!$G:$G,$A16,riparto!P:P)</f>
        <v>0</v>
      </c>
      <c r="I16" s="42">
        <f>SUMIF(riparto!$G:$G,$A16,riparto!Q:Q)</f>
        <v>0</v>
      </c>
      <c r="J16" s="42">
        <f>SUMIF(riparto!$G:$G,$A16,riparto!R:R)</f>
        <v>0</v>
      </c>
      <c r="K16" s="43">
        <f>SUMIF(riparto!$G:$G,$A16,riparto!S:S)</f>
        <v>0</v>
      </c>
      <c r="L16" s="43">
        <f>SUMIF(riparto!$G:$G,$A16,riparto!T:T)</f>
        <v>0</v>
      </c>
      <c r="M16" s="43">
        <f>SUMIF(riparto!$G:$G,$A16,riparto!U:U)</f>
        <v>0</v>
      </c>
    </row>
    <row r="17" spans="1:13" x14ac:dyDescent="0.25">
      <c r="A17" s="94" t="s">
        <v>86</v>
      </c>
      <c r="B17" s="41">
        <f>SUMIF(riparto!$G:$G,$A17,riparto!H:H)</f>
        <v>0</v>
      </c>
      <c r="C17" s="42">
        <f>SUMIF(riparto!$G:$G,$A17,riparto!J:J)</f>
        <v>0</v>
      </c>
      <c r="D17" s="43">
        <f>SUMIF(riparto!$G:$G,$A17,riparto!L:L)</f>
        <v>0</v>
      </c>
      <c r="E17" s="41">
        <f>SUMIF(riparto!$G:$G,$A17,riparto!M:M)</f>
        <v>0</v>
      </c>
      <c r="F17" s="41">
        <f>SUMIF(riparto!$G:$G,$A17,riparto!N:N)</f>
        <v>0</v>
      </c>
      <c r="G17" s="41">
        <f>SUMIF(riparto!$G:$G,$A17,riparto!O:O)</f>
        <v>0</v>
      </c>
      <c r="H17" s="42">
        <f>SUMIF(riparto!$G:$G,$A17,riparto!P:P)</f>
        <v>0</v>
      </c>
      <c r="I17" s="42">
        <f>SUMIF(riparto!$G:$G,$A17,riparto!Q:Q)</f>
        <v>0</v>
      </c>
      <c r="J17" s="42">
        <f>SUMIF(riparto!$G:$G,$A17,riparto!R:R)</f>
        <v>0</v>
      </c>
      <c r="K17" s="43">
        <f>SUMIF(riparto!$G:$G,$A17,riparto!S:S)</f>
        <v>0</v>
      </c>
      <c r="L17" s="43">
        <f>SUMIF(riparto!$G:$G,$A17,riparto!T:T)</f>
        <v>0</v>
      </c>
      <c r="M17" s="43">
        <f>SUMIF(riparto!$G:$G,$A17,riparto!U:U)</f>
        <v>0</v>
      </c>
    </row>
    <row r="18" spans="1:13" x14ac:dyDescent="0.25">
      <c r="A18" s="94" t="s">
        <v>87</v>
      </c>
      <c r="B18" s="41">
        <f>SUMIF(riparto!$G:$G,$A18,riparto!H:H)</f>
        <v>0</v>
      </c>
      <c r="C18" s="42">
        <f>SUMIF(riparto!$G:$G,$A18,riparto!J:J)</f>
        <v>0</v>
      </c>
      <c r="D18" s="43">
        <f>SUMIF(riparto!$G:$G,$A18,riparto!L:L)</f>
        <v>0</v>
      </c>
      <c r="E18" s="41">
        <f>SUMIF(riparto!$G:$G,$A18,riparto!M:M)</f>
        <v>0</v>
      </c>
      <c r="F18" s="41">
        <f>SUMIF(riparto!$G:$G,$A18,riparto!N:N)</f>
        <v>0</v>
      </c>
      <c r="G18" s="41">
        <f>SUMIF(riparto!$G:$G,$A18,riparto!O:O)</f>
        <v>0</v>
      </c>
      <c r="H18" s="42">
        <f>SUMIF(riparto!$G:$G,$A18,riparto!P:P)</f>
        <v>0</v>
      </c>
      <c r="I18" s="42">
        <f>SUMIF(riparto!$G:$G,$A18,riparto!Q:Q)</f>
        <v>0</v>
      </c>
      <c r="J18" s="42">
        <f>SUMIF(riparto!$G:$G,$A18,riparto!R:R)</f>
        <v>0</v>
      </c>
      <c r="K18" s="43">
        <f>SUMIF(riparto!$G:$G,$A18,riparto!S:S)</f>
        <v>0</v>
      </c>
      <c r="L18" s="43">
        <f>SUMIF(riparto!$G:$G,$A18,riparto!T:T)</f>
        <v>0</v>
      </c>
      <c r="M18" s="43">
        <f>SUMIF(riparto!$G:$G,$A18,riparto!U:U)</f>
        <v>0</v>
      </c>
    </row>
    <row r="19" spans="1:13" x14ac:dyDescent="0.25">
      <c r="A19" s="94" t="s">
        <v>21</v>
      </c>
      <c r="B19" s="41">
        <f>SUMIF(riparto!$G:$G,$A19,riparto!H:H)</f>
        <v>0</v>
      </c>
      <c r="C19" s="42">
        <f>SUMIF(riparto!$G:$G,$A19,riparto!J:J)</f>
        <v>0</v>
      </c>
      <c r="D19" s="43">
        <f>SUMIF(riparto!$G:$G,$A19,riparto!L:L)</f>
        <v>0</v>
      </c>
      <c r="E19" s="41">
        <f>SUMIF(riparto!$G:$G,$A19,riparto!M:M)</f>
        <v>0</v>
      </c>
      <c r="F19" s="41">
        <f>SUMIF(riparto!$G:$G,$A19,riparto!N:N)</f>
        <v>0</v>
      </c>
      <c r="G19" s="41">
        <f>SUMIF(riparto!$G:$G,$A19,riparto!O:O)</f>
        <v>0</v>
      </c>
      <c r="H19" s="42">
        <f>SUMIF(riparto!$G:$G,$A19,riparto!P:P)</f>
        <v>0</v>
      </c>
      <c r="I19" s="42">
        <f>SUMIF(riparto!$G:$G,$A19,riparto!Q:Q)</f>
        <v>0</v>
      </c>
      <c r="J19" s="42">
        <f>SUMIF(riparto!$G:$G,$A19,riparto!R:R)</f>
        <v>0</v>
      </c>
      <c r="K19" s="43">
        <f>SUMIF(riparto!$G:$G,$A19,riparto!S:S)</f>
        <v>0</v>
      </c>
      <c r="L19" s="43">
        <f>SUMIF(riparto!$G:$G,$A19,riparto!T:T)</f>
        <v>0</v>
      </c>
      <c r="M19" s="43">
        <f>SUMIF(riparto!$G:$G,$A19,riparto!U:U)</f>
        <v>0</v>
      </c>
    </row>
    <row r="20" spans="1:13" x14ac:dyDescent="0.25">
      <c r="A20" s="94" t="s">
        <v>88</v>
      </c>
      <c r="B20" s="41">
        <f>SUMIF(riparto!$G:$G,$A20,riparto!H:H)</f>
        <v>0</v>
      </c>
      <c r="C20" s="42">
        <f>SUMIF(riparto!$G:$G,$A20,riparto!J:J)</f>
        <v>0</v>
      </c>
      <c r="D20" s="43">
        <f>SUMIF(riparto!$G:$G,$A20,riparto!L:L)</f>
        <v>0</v>
      </c>
      <c r="E20" s="41">
        <f>SUMIF(riparto!$G:$G,$A20,riparto!M:M)</f>
        <v>0</v>
      </c>
      <c r="F20" s="41">
        <f>SUMIF(riparto!$G:$G,$A20,riparto!N:N)</f>
        <v>0</v>
      </c>
      <c r="G20" s="41">
        <f>SUMIF(riparto!$G:$G,$A20,riparto!O:O)</f>
        <v>0</v>
      </c>
      <c r="H20" s="42">
        <f>SUMIF(riparto!$G:$G,$A20,riparto!P:P)</f>
        <v>0</v>
      </c>
      <c r="I20" s="42">
        <f>SUMIF(riparto!$G:$G,$A20,riparto!Q:Q)</f>
        <v>0</v>
      </c>
      <c r="J20" s="42">
        <f>SUMIF(riparto!$G:$G,$A20,riparto!R:R)</f>
        <v>0</v>
      </c>
      <c r="K20" s="43">
        <f>SUMIF(riparto!$G:$G,$A20,riparto!S:S)</f>
        <v>0</v>
      </c>
      <c r="L20" s="43">
        <f>SUMIF(riparto!$G:$G,$A20,riparto!T:T)</f>
        <v>0</v>
      </c>
      <c r="M20" s="43">
        <f>SUMIF(riparto!$G:$G,$A20,riparto!U:U)</f>
        <v>0</v>
      </c>
    </row>
    <row r="21" spans="1:13" x14ac:dyDescent="0.25">
      <c r="A21" s="94" t="s">
        <v>22</v>
      </c>
      <c r="B21" s="41">
        <f>SUMIF(riparto!$G:$G,$A21,riparto!H:H)</f>
        <v>0</v>
      </c>
      <c r="C21" s="42">
        <f>SUMIF(riparto!$G:$G,$A21,riparto!J:J)</f>
        <v>0</v>
      </c>
      <c r="D21" s="43">
        <f>SUMIF(riparto!$G:$G,$A21,riparto!L:L)</f>
        <v>0</v>
      </c>
      <c r="E21" s="41">
        <f>SUMIF(riparto!$G:$G,$A21,riparto!M:M)</f>
        <v>0</v>
      </c>
      <c r="F21" s="41">
        <f>SUMIF(riparto!$G:$G,$A21,riparto!N:N)</f>
        <v>0</v>
      </c>
      <c r="G21" s="41">
        <f>SUMIF(riparto!$G:$G,$A21,riparto!O:O)</f>
        <v>0</v>
      </c>
      <c r="H21" s="42">
        <f>SUMIF(riparto!$G:$G,$A21,riparto!P:P)</f>
        <v>0</v>
      </c>
      <c r="I21" s="42">
        <f>SUMIF(riparto!$G:$G,$A21,riparto!Q:Q)</f>
        <v>0</v>
      </c>
      <c r="J21" s="42">
        <f>SUMIF(riparto!$G:$G,$A21,riparto!R:R)</f>
        <v>0</v>
      </c>
      <c r="K21" s="43">
        <f>SUMIF(riparto!$G:$G,$A21,riparto!S:S)</f>
        <v>0</v>
      </c>
      <c r="L21" s="43">
        <f>SUMIF(riparto!$G:$G,$A21,riparto!T:T)</f>
        <v>0</v>
      </c>
      <c r="M21" s="43">
        <f>SUMIF(riparto!$G:$G,$A21,riparto!U:U)</f>
        <v>0</v>
      </c>
    </row>
    <row r="22" spans="1:13" x14ac:dyDescent="0.25">
      <c r="A22" s="94" t="s">
        <v>23</v>
      </c>
      <c r="B22" s="41">
        <f>SUMIF(riparto!$G:$G,$A22,riparto!H:H)</f>
        <v>0</v>
      </c>
      <c r="C22" s="42">
        <f>SUMIF(riparto!$G:$G,$A22,riparto!J:J)</f>
        <v>0</v>
      </c>
      <c r="D22" s="43">
        <f>SUMIF(riparto!$G:$G,$A22,riparto!L:L)</f>
        <v>0</v>
      </c>
      <c r="E22" s="41">
        <f>SUMIF(riparto!$G:$G,$A22,riparto!M:M)</f>
        <v>0</v>
      </c>
      <c r="F22" s="41">
        <f>SUMIF(riparto!$G:$G,$A22,riparto!N:N)</f>
        <v>0</v>
      </c>
      <c r="G22" s="41">
        <f>SUMIF(riparto!$G:$G,$A22,riparto!O:O)</f>
        <v>0</v>
      </c>
      <c r="H22" s="42">
        <f>SUMIF(riparto!$G:$G,$A22,riparto!P:P)</f>
        <v>0</v>
      </c>
      <c r="I22" s="42">
        <f>SUMIF(riparto!$G:$G,$A22,riparto!Q:Q)</f>
        <v>0</v>
      </c>
      <c r="J22" s="42">
        <f>SUMIF(riparto!$G:$G,$A22,riparto!R:R)</f>
        <v>0</v>
      </c>
      <c r="K22" s="43">
        <f>SUMIF(riparto!$G:$G,$A22,riparto!S:S)</f>
        <v>0</v>
      </c>
      <c r="L22" s="43">
        <f>SUMIF(riparto!$G:$G,$A22,riparto!T:T)</f>
        <v>0</v>
      </c>
      <c r="M22" s="43">
        <f>SUMIF(riparto!$G:$G,$A22,riparto!U:U)</f>
        <v>0</v>
      </c>
    </row>
    <row r="23" spans="1:13" x14ac:dyDescent="0.25">
      <c r="A23" s="6" t="s">
        <v>30</v>
      </c>
      <c r="B23" s="41">
        <f>SUMIF(riparto!$G:$G,$A23,riparto!H:H)</f>
        <v>0</v>
      </c>
      <c r="C23" s="42">
        <f>SUMIF(riparto!$G:$G,$A23,riparto!J:J)</f>
        <v>0</v>
      </c>
      <c r="D23" s="43">
        <f>SUMIF(riparto!$G:$G,$A23,riparto!L:L)</f>
        <v>0</v>
      </c>
      <c r="E23" s="41">
        <f>SUMIF(riparto!$G:$G,$A23,riparto!M:M)</f>
        <v>0</v>
      </c>
      <c r="F23" s="41">
        <f>SUMIF(riparto!$G:$G,$A23,riparto!N:N)</f>
        <v>0</v>
      </c>
      <c r="G23" s="41">
        <f>SUMIF(riparto!$G:$G,$A23,riparto!O:O)</f>
        <v>0</v>
      </c>
      <c r="H23" s="42">
        <f>SUMIF(riparto!$G:$G,$A23,riparto!P:P)</f>
        <v>0</v>
      </c>
      <c r="I23" s="42">
        <f>SUMIF(riparto!$G:$G,$A23,riparto!Q:Q)</f>
        <v>0</v>
      </c>
      <c r="J23" s="42">
        <f>SUMIF(riparto!$G:$G,$A23,riparto!R:R)</f>
        <v>0</v>
      </c>
      <c r="K23" s="43">
        <f>SUMIF(riparto!$G:$G,$A23,riparto!S:S)</f>
        <v>0</v>
      </c>
      <c r="L23" s="43">
        <f>SUMIF(riparto!$G:$G,$A23,riparto!T:T)</f>
        <v>0</v>
      </c>
      <c r="M23" s="43">
        <f>SUMIF(riparto!$G:$G,$A23,riparto!U:U)</f>
        <v>0</v>
      </c>
    </row>
    <row r="24" spans="1:13" x14ac:dyDescent="0.25">
      <c r="B24" s="47">
        <f>SUM(B3:B23)</f>
        <v>0</v>
      </c>
      <c r="C24" s="48">
        <f t="shared" ref="C24:M24" si="0">SUM(C3:C23)</f>
        <v>0</v>
      </c>
      <c r="D24" s="49">
        <f t="shared" si="0"/>
        <v>0</v>
      </c>
      <c r="E24" s="47">
        <f t="shared" si="0"/>
        <v>0</v>
      </c>
      <c r="F24" s="47">
        <f t="shared" si="0"/>
        <v>0</v>
      </c>
      <c r="G24" s="47">
        <f t="shared" si="0"/>
        <v>0</v>
      </c>
      <c r="H24" s="48">
        <f t="shared" si="0"/>
        <v>0</v>
      </c>
      <c r="I24" s="48">
        <f t="shared" si="0"/>
        <v>0</v>
      </c>
      <c r="J24" s="48">
        <f t="shared" si="0"/>
        <v>0</v>
      </c>
      <c r="K24" s="49">
        <f t="shared" si="0"/>
        <v>0</v>
      </c>
      <c r="L24" s="49">
        <f t="shared" si="0"/>
        <v>0</v>
      </c>
      <c r="M24" s="49">
        <f t="shared" si="0"/>
        <v>0</v>
      </c>
    </row>
    <row r="25" spans="1:13" x14ac:dyDescent="0.25">
      <c r="B25" s="77" t="str">
        <f>IF(riparto!H43+riparto!H49='riparto per nominativo'!B24,"","ERR")</f>
        <v/>
      </c>
      <c r="C25" s="77" t="str">
        <f>IF(riparto!J43+riparto!J49='riparto per nominativo'!C24,"","ERR")</f>
        <v/>
      </c>
      <c r="D25" s="77" t="str">
        <f>IF(riparto!L43+riparto!L49='riparto per nominativo'!D24,"","ERR")</f>
        <v/>
      </c>
      <c r="E25" s="77" t="str">
        <f>IF(riparto!M43+riparto!M49='riparto per nominativo'!E24,"","ERR")</f>
        <v/>
      </c>
      <c r="F25" s="77" t="str">
        <f>IF(riparto!N43+riparto!N49='riparto per nominativo'!F24,"","ERR")</f>
        <v/>
      </c>
      <c r="G25" s="77" t="str">
        <f>IF(riparto!O43+riparto!O49='riparto per nominativo'!G24,"","ERR")</f>
        <v/>
      </c>
      <c r="H25" s="77" t="str">
        <f>IF(riparto!P43+riparto!P49='riparto per nominativo'!H24,"","ERR")</f>
        <v/>
      </c>
      <c r="I25" s="77" t="str">
        <f>IF(riparto!Q43+riparto!Q49='riparto per nominativo'!I24,"","ERR")</f>
        <v/>
      </c>
      <c r="J25" s="77" t="str">
        <f>IF(riparto!R43+riparto!R49='riparto per nominativo'!J24,"","ERR")</f>
        <v/>
      </c>
      <c r="K25" s="77" t="str">
        <f>IF(riparto!S43+riparto!S49='riparto per nominativo'!K24,"","ERR")</f>
        <v/>
      </c>
      <c r="L25" s="77" t="str">
        <f>IF(riparto!T43+riparto!T49='riparto per nominativo'!L24,"","ERR")</f>
        <v/>
      </c>
      <c r="M25" s="77" t="str">
        <f>IF(riparto!U43+riparto!U49='riparto per nominativo'!M24,"","ERR")</f>
        <v/>
      </c>
    </row>
    <row r="39" spans="1:1" x14ac:dyDescent="0.25">
      <c r="A39" s="15"/>
    </row>
  </sheetData>
  <sheetProtection algorithmName="SHA-512" hashValue="uxHwE2317WGMEsXSLfArrF3RskSwaqz+HmA20psAnfdhQQB2OrMapuFcI8KJTCLLnBOtL2fC4oSBJsGqJNWkoA==" saltValue="+u742aaAaxap151tHAW8TA==" spinCount="100000" sheet="1" objects="1" scenarios="1"/>
  <sortState ref="A3:O29">
    <sortCondition ref="A3"/>
  </sortState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"/>
  <sheetViews>
    <sheetView showGridLines="0" workbookViewId="0">
      <selection activeCell="C7" sqref="C7"/>
    </sheetView>
  </sheetViews>
  <sheetFormatPr defaultRowHeight="15" x14ac:dyDescent="0.25"/>
  <cols>
    <col min="1" max="1" width="31" style="2" bestFit="1" customWidth="1"/>
    <col min="2" max="2" width="70.140625" style="2" customWidth="1"/>
    <col min="3" max="3" width="16" style="2" customWidth="1"/>
    <col min="4" max="4" width="21.28515625" style="2" customWidth="1"/>
    <col min="5" max="5" width="16.140625" style="2" bestFit="1" customWidth="1"/>
    <col min="6" max="6" width="52.85546875" style="2" customWidth="1"/>
    <col min="7" max="16384" width="9.140625" style="2"/>
  </cols>
  <sheetData>
    <row r="1" spans="1:6" ht="49.5" customHeight="1" x14ac:dyDescent="0.25">
      <c r="A1" s="116" t="str">
        <f>"PROSPETTO IMPEGNO DI SPESA FFT "&amp;riparto!E2</f>
        <v xml:space="preserve">PROSPETTO IMPEGNO DI SPESA FFT </v>
      </c>
      <c r="B1" s="116"/>
      <c r="C1" s="116"/>
      <c r="D1" s="116"/>
      <c r="E1" s="116"/>
      <c r="F1" s="116"/>
    </row>
    <row r="2" spans="1:6" ht="49.5" customHeight="1" x14ac:dyDescent="0.25">
      <c r="A2" s="56"/>
      <c r="B2" s="56"/>
      <c r="C2" s="56"/>
      <c r="D2" s="56"/>
      <c r="E2" s="56"/>
      <c r="F2" s="56"/>
    </row>
    <row r="3" spans="1:6" s="58" customFormat="1" ht="31.5" customHeight="1" x14ac:dyDescent="0.25">
      <c r="A3" s="57" t="s">
        <v>57</v>
      </c>
      <c r="B3" s="57"/>
      <c r="C3" s="57"/>
      <c r="D3" s="57"/>
      <c r="E3" s="57"/>
      <c r="F3" s="57"/>
    </row>
    <row r="4" spans="1:6" s="4" customFormat="1" ht="23.25" customHeight="1" x14ac:dyDescent="0.25">
      <c r="A4" s="117" t="s">
        <v>35</v>
      </c>
      <c r="B4" s="117" t="s">
        <v>40</v>
      </c>
      <c r="C4" s="25" t="s">
        <v>27</v>
      </c>
      <c r="D4" s="117" t="s">
        <v>58</v>
      </c>
      <c r="E4" s="117" t="s">
        <v>41</v>
      </c>
      <c r="F4" s="117" t="s">
        <v>56</v>
      </c>
    </row>
    <row r="5" spans="1:6" s="4" customFormat="1" x14ac:dyDescent="0.25">
      <c r="A5" s="117"/>
      <c r="B5" s="117"/>
      <c r="C5" s="24" t="s">
        <v>16</v>
      </c>
      <c r="D5" s="117"/>
      <c r="E5" s="117"/>
      <c r="F5" s="117"/>
    </row>
    <row r="6" spans="1:6" x14ac:dyDescent="0.25">
      <c r="A6" s="63" t="s">
        <v>36</v>
      </c>
      <c r="B6" s="65" t="str">
        <f>"INCENTIVI FFT "&amp;riparto!E2</f>
        <v xml:space="preserve">INCENTIVI FFT </v>
      </c>
      <c r="C6" s="36">
        <f>riparto!M43</f>
        <v>0</v>
      </c>
      <c r="D6" s="53">
        <v>1101105401</v>
      </c>
      <c r="E6" s="96"/>
      <c r="F6" s="99"/>
    </row>
    <row r="7" spans="1:6" x14ac:dyDescent="0.25">
      <c r="A7" s="63" t="s">
        <v>37</v>
      </c>
      <c r="B7" s="65" t="str">
        <f>"ONERI RIFLESSI FFT "&amp;riparto!E2</f>
        <v xml:space="preserve">ONERI RIFLESSI FFT </v>
      </c>
      <c r="C7" s="36">
        <f>riparto!N43</f>
        <v>0</v>
      </c>
      <c r="D7" s="53">
        <v>1101105402</v>
      </c>
      <c r="E7" s="97"/>
      <c r="F7" s="99"/>
    </row>
    <row r="8" spans="1:6" x14ac:dyDescent="0.25">
      <c r="A8" s="63" t="s">
        <v>38</v>
      </c>
      <c r="B8" s="65" t="str">
        <f>"IRAP FFT "&amp;riparto!E2</f>
        <v xml:space="preserve">IRAP FFT </v>
      </c>
      <c r="C8" s="36">
        <f>riparto!O43</f>
        <v>0</v>
      </c>
      <c r="D8" s="53">
        <v>11017713</v>
      </c>
      <c r="E8" s="97"/>
      <c r="F8" s="99"/>
    </row>
    <row r="9" spans="1:6" s="16" customFormat="1" x14ac:dyDescent="0.25">
      <c r="A9" s="64" t="s">
        <v>39</v>
      </c>
      <c r="B9" s="66" t="str">
        <f>"FONDO FUNZIONI TECNICHE "&amp;riparto!E2</f>
        <v xml:space="preserve">FONDO FUNZIONI TECNICHE </v>
      </c>
      <c r="C9" s="50">
        <f>riparto!E9</f>
        <v>0</v>
      </c>
      <c r="D9" s="95"/>
      <c r="E9" s="98"/>
      <c r="F9" s="54"/>
    </row>
    <row r="10" spans="1:6" x14ac:dyDescent="0.25">
      <c r="E10" s="1"/>
    </row>
    <row r="11" spans="1:6" s="58" customFormat="1" ht="31.5" customHeight="1" x14ac:dyDescent="0.25">
      <c r="A11" s="59" t="s">
        <v>59</v>
      </c>
      <c r="B11" s="59"/>
      <c r="C11" s="59"/>
      <c r="D11" s="59"/>
      <c r="E11" s="59"/>
      <c r="F11" s="59"/>
    </row>
    <row r="12" spans="1:6" s="4" customFormat="1" ht="23.25" customHeight="1" x14ac:dyDescent="0.25">
      <c r="A12" s="117" t="s">
        <v>35</v>
      </c>
      <c r="B12" s="117" t="s">
        <v>40</v>
      </c>
      <c r="C12" s="25" t="s">
        <v>27</v>
      </c>
      <c r="D12" s="117" t="s">
        <v>58</v>
      </c>
      <c r="E12" s="117" t="s">
        <v>60</v>
      </c>
      <c r="F12" s="118"/>
    </row>
    <row r="13" spans="1:6" s="4" customFormat="1" x14ac:dyDescent="0.25">
      <c r="A13" s="117"/>
      <c r="B13" s="117"/>
      <c r="C13" s="24" t="s">
        <v>16</v>
      </c>
      <c r="D13" s="117"/>
      <c r="E13" s="117"/>
      <c r="F13" s="118"/>
    </row>
    <row r="14" spans="1:6" s="16" customFormat="1" x14ac:dyDescent="0.25">
      <c r="A14" s="64" t="s">
        <v>39</v>
      </c>
      <c r="B14" s="66" t="str">
        <f>"FONDO FUNZIONI TECNICHE "&amp;riparto!E2</f>
        <v xml:space="preserve">FONDO FUNZIONI TECNICHE </v>
      </c>
      <c r="C14" s="50">
        <f>C9</f>
        <v>0</v>
      </c>
      <c r="D14" s="89">
        <v>10035047</v>
      </c>
      <c r="E14" s="98"/>
      <c r="F14" s="55"/>
    </row>
  </sheetData>
  <sheetProtection algorithmName="SHA-512" hashValue="6x7LDigdqch2Q9sFT//yIS+0zOPm3QFCuNg9nQ8xm2o/+axo/cWM6V22r84GHftPZ4B7LQj3WtBPAiFhzxjeXQ==" saltValue="3aEIdu4kX6WnqFI1+D+25w==" spinCount="100000" sheet="1" objects="1" scenarios="1"/>
  <mergeCells count="11">
    <mergeCell ref="A1:F1"/>
    <mergeCell ref="A12:A13"/>
    <mergeCell ref="B12:B13"/>
    <mergeCell ref="E12:E13"/>
    <mergeCell ref="F12:F13"/>
    <mergeCell ref="D12:D13"/>
    <mergeCell ref="A4:A5"/>
    <mergeCell ref="B4:B5"/>
    <mergeCell ref="E4:E5"/>
    <mergeCell ref="F4:F5"/>
    <mergeCell ref="D4:D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4"/>
  <sheetViews>
    <sheetView showGridLines="0" workbookViewId="0">
      <selection activeCell="E28" sqref="E28"/>
    </sheetView>
  </sheetViews>
  <sheetFormatPr defaultRowHeight="15" x14ac:dyDescent="0.25"/>
  <cols>
    <col min="1" max="1" width="48.5703125" customWidth="1"/>
    <col min="2" max="3" width="15" style="67" customWidth="1"/>
    <col min="4" max="4" width="15" style="69" customWidth="1"/>
    <col min="5" max="5" width="15" style="67" customWidth="1"/>
    <col min="6" max="6" width="9.140625" style="62"/>
  </cols>
  <sheetData>
    <row r="1" spans="1:6" ht="84" customHeight="1" x14ac:dyDescent="0.25">
      <c r="A1" s="121" t="str">
        <f>"PROSPETTO LIQUIDAZIONE INCENTIVI FFT "&amp;riparto!E2</f>
        <v xml:space="preserve">PROSPETTO LIQUIDAZIONE INCENTIVI FFT </v>
      </c>
      <c r="B1" s="121"/>
      <c r="C1" s="121"/>
      <c r="D1" s="121"/>
      <c r="E1" s="121"/>
    </row>
    <row r="2" spans="1:6" ht="63.75" customHeight="1" x14ac:dyDescent="0.25">
      <c r="A2" s="59" t="s">
        <v>64</v>
      </c>
      <c r="B2" s="75" t="s">
        <v>74</v>
      </c>
      <c r="C2" s="119" t="str">
        <f>IF('prospetto impegni'!F6="","",'prospetto impegni'!F6)</f>
        <v/>
      </c>
      <c r="D2" s="119"/>
      <c r="E2" s="119"/>
    </row>
    <row r="3" spans="1:6" s="61" customFormat="1" ht="45" x14ac:dyDescent="0.25">
      <c r="A3" s="22" t="s">
        <v>63</v>
      </c>
      <c r="B3" s="68" t="s">
        <v>69</v>
      </c>
      <c r="C3" s="68" t="s">
        <v>62</v>
      </c>
      <c r="D3" s="26" t="s">
        <v>71</v>
      </c>
      <c r="E3" s="68" t="s">
        <v>61</v>
      </c>
      <c r="F3" s="74"/>
    </row>
    <row r="4" spans="1:6" x14ac:dyDescent="0.25">
      <c r="A4" s="23" t="str">
        <f>IF('riparto per nominativo'!A3="","",'riparto per nominativo'!A3)</f>
        <v/>
      </c>
      <c r="B4" s="70">
        <f>'riparto per nominativo'!E3</f>
        <v>0</v>
      </c>
      <c r="C4" s="100"/>
      <c r="D4" s="101"/>
      <c r="E4" s="70">
        <f>C4-D4</f>
        <v>0</v>
      </c>
      <c r="F4" s="76" t="str">
        <f>IF(E4&lt;0,"err","")</f>
        <v/>
      </c>
    </row>
    <row r="5" spans="1:6" x14ac:dyDescent="0.25">
      <c r="A5" s="23" t="str">
        <f>IF('riparto per nominativo'!A4="","",'riparto per nominativo'!A4)</f>
        <v/>
      </c>
      <c r="B5" s="70">
        <f>'riparto per nominativo'!E4</f>
        <v>0</v>
      </c>
      <c r="C5" s="100"/>
      <c r="D5" s="101"/>
      <c r="E5" s="70">
        <f t="shared" ref="E5:E23" si="0">C5-D5</f>
        <v>0</v>
      </c>
      <c r="F5" s="76" t="str">
        <f t="shared" ref="F5:F23" si="1">IF(E5&lt;0,"err","")</f>
        <v/>
      </c>
    </row>
    <row r="6" spans="1:6" x14ac:dyDescent="0.25">
      <c r="A6" s="23" t="str">
        <f>IF('riparto per nominativo'!A5="","",'riparto per nominativo'!A5)</f>
        <v/>
      </c>
      <c r="B6" s="70">
        <f>'riparto per nominativo'!E5</f>
        <v>0</v>
      </c>
      <c r="C6" s="100"/>
      <c r="D6" s="101"/>
      <c r="E6" s="70">
        <f t="shared" si="0"/>
        <v>0</v>
      </c>
      <c r="F6" s="76" t="str">
        <f t="shared" si="1"/>
        <v/>
      </c>
    </row>
    <row r="7" spans="1:6" x14ac:dyDescent="0.25">
      <c r="A7" s="23" t="str">
        <f>IF('riparto per nominativo'!A6="","",'riparto per nominativo'!A6)</f>
        <v/>
      </c>
      <c r="B7" s="70">
        <f>'riparto per nominativo'!E6</f>
        <v>0</v>
      </c>
      <c r="C7" s="100"/>
      <c r="D7" s="101"/>
      <c r="E7" s="70">
        <f t="shared" si="0"/>
        <v>0</v>
      </c>
      <c r="F7" s="76" t="str">
        <f t="shared" si="1"/>
        <v/>
      </c>
    </row>
    <row r="8" spans="1:6" x14ac:dyDescent="0.25">
      <c r="A8" s="23" t="str">
        <f>IF('riparto per nominativo'!A7="","",'riparto per nominativo'!A7)</f>
        <v/>
      </c>
      <c r="B8" s="70">
        <f>'riparto per nominativo'!E7</f>
        <v>0</v>
      </c>
      <c r="C8" s="100"/>
      <c r="D8" s="101"/>
      <c r="E8" s="70">
        <f t="shared" si="0"/>
        <v>0</v>
      </c>
      <c r="F8" s="76" t="str">
        <f t="shared" si="1"/>
        <v/>
      </c>
    </row>
    <row r="9" spans="1:6" x14ac:dyDescent="0.25">
      <c r="A9" s="23" t="str">
        <f>IF('riparto per nominativo'!A8="","",'riparto per nominativo'!A8)</f>
        <v/>
      </c>
      <c r="B9" s="70">
        <f>'riparto per nominativo'!E8</f>
        <v>0</v>
      </c>
      <c r="C9" s="100"/>
      <c r="D9" s="101"/>
      <c r="E9" s="70">
        <f t="shared" si="0"/>
        <v>0</v>
      </c>
      <c r="F9" s="76" t="str">
        <f t="shared" si="1"/>
        <v/>
      </c>
    </row>
    <row r="10" spans="1:6" x14ac:dyDescent="0.25">
      <c r="A10" s="23" t="str">
        <f>IF('riparto per nominativo'!A9="","",'riparto per nominativo'!A9)</f>
        <v/>
      </c>
      <c r="B10" s="70">
        <f>'riparto per nominativo'!E9</f>
        <v>0</v>
      </c>
      <c r="C10" s="100"/>
      <c r="D10" s="101"/>
      <c r="E10" s="70">
        <f t="shared" si="0"/>
        <v>0</v>
      </c>
      <c r="F10" s="76" t="str">
        <f t="shared" si="1"/>
        <v/>
      </c>
    </row>
    <row r="11" spans="1:6" x14ac:dyDescent="0.25">
      <c r="A11" s="23" t="str">
        <f>IF('riparto per nominativo'!A10="","",'riparto per nominativo'!A10)</f>
        <v/>
      </c>
      <c r="B11" s="70">
        <f>'riparto per nominativo'!E10</f>
        <v>0</v>
      </c>
      <c r="C11" s="100"/>
      <c r="D11" s="101"/>
      <c r="E11" s="70">
        <f t="shared" si="0"/>
        <v>0</v>
      </c>
      <c r="F11" s="76" t="str">
        <f t="shared" si="1"/>
        <v/>
      </c>
    </row>
    <row r="12" spans="1:6" x14ac:dyDescent="0.25">
      <c r="A12" s="23" t="str">
        <f>IF('riparto per nominativo'!A11="","",'riparto per nominativo'!A11)</f>
        <v/>
      </c>
      <c r="B12" s="70">
        <f>'riparto per nominativo'!E11</f>
        <v>0</v>
      </c>
      <c r="C12" s="100"/>
      <c r="D12" s="101"/>
      <c r="E12" s="70">
        <f t="shared" si="0"/>
        <v>0</v>
      </c>
      <c r="F12" s="76" t="str">
        <f t="shared" si="1"/>
        <v/>
      </c>
    </row>
    <row r="13" spans="1:6" x14ac:dyDescent="0.25">
      <c r="A13" s="23" t="str">
        <f>IF('riparto per nominativo'!A12="","",'riparto per nominativo'!A12)</f>
        <v/>
      </c>
      <c r="B13" s="70">
        <f>'riparto per nominativo'!E12</f>
        <v>0</v>
      </c>
      <c r="C13" s="100"/>
      <c r="D13" s="101"/>
      <c r="E13" s="70">
        <f t="shared" si="0"/>
        <v>0</v>
      </c>
      <c r="F13" s="76" t="str">
        <f t="shared" si="1"/>
        <v/>
      </c>
    </row>
    <row r="14" spans="1:6" x14ac:dyDescent="0.25">
      <c r="A14" s="23" t="str">
        <f>IF('riparto per nominativo'!A13="","",'riparto per nominativo'!A13)</f>
        <v/>
      </c>
      <c r="B14" s="70">
        <f>'riparto per nominativo'!E13</f>
        <v>0</v>
      </c>
      <c r="C14" s="100"/>
      <c r="D14" s="101"/>
      <c r="E14" s="70">
        <f t="shared" si="0"/>
        <v>0</v>
      </c>
      <c r="F14" s="76" t="str">
        <f t="shared" si="1"/>
        <v/>
      </c>
    </row>
    <row r="15" spans="1:6" x14ac:dyDescent="0.25">
      <c r="A15" s="23" t="str">
        <f>IF('riparto per nominativo'!A14="","",'riparto per nominativo'!A14)</f>
        <v/>
      </c>
      <c r="B15" s="70">
        <f>'riparto per nominativo'!E14</f>
        <v>0</v>
      </c>
      <c r="C15" s="100"/>
      <c r="D15" s="101"/>
      <c r="E15" s="70">
        <f t="shared" si="0"/>
        <v>0</v>
      </c>
      <c r="F15" s="76" t="str">
        <f t="shared" si="1"/>
        <v/>
      </c>
    </row>
    <row r="16" spans="1:6" x14ac:dyDescent="0.25">
      <c r="A16" s="23" t="str">
        <f>IF('riparto per nominativo'!A15="","",'riparto per nominativo'!A15)</f>
        <v>MARIA MICUZZI</v>
      </c>
      <c r="B16" s="70">
        <f>'riparto per nominativo'!E15</f>
        <v>0</v>
      </c>
      <c r="C16" s="100"/>
      <c r="D16" s="101"/>
      <c r="E16" s="70">
        <f t="shared" si="0"/>
        <v>0</v>
      </c>
      <c r="F16" s="76" t="str">
        <f t="shared" si="1"/>
        <v/>
      </c>
    </row>
    <row r="17" spans="1:6" x14ac:dyDescent="0.25">
      <c r="A17" s="23" t="str">
        <f>IF('riparto per nominativo'!A16="","",'riparto per nominativo'!A16)</f>
        <v>LAURA LUPU</v>
      </c>
      <c r="B17" s="70">
        <f>'riparto per nominativo'!E16</f>
        <v>0</v>
      </c>
      <c r="C17" s="100"/>
      <c r="D17" s="101"/>
      <c r="E17" s="70">
        <f t="shared" si="0"/>
        <v>0</v>
      </c>
      <c r="F17" s="76" t="str">
        <f t="shared" si="1"/>
        <v/>
      </c>
    </row>
    <row r="18" spans="1:6" x14ac:dyDescent="0.25">
      <c r="A18" s="23" t="str">
        <f>IF('riparto per nominativo'!A17="","",'riparto per nominativo'!A17)</f>
        <v>ANTONELLA MANOSPERTA</v>
      </c>
      <c r="B18" s="70">
        <f>'riparto per nominativo'!E17</f>
        <v>0</v>
      </c>
      <c r="C18" s="100"/>
      <c r="D18" s="101"/>
      <c r="E18" s="70">
        <f t="shared" si="0"/>
        <v>0</v>
      </c>
      <c r="F18" s="76" t="str">
        <f t="shared" si="1"/>
        <v/>
      </c>
    </row>
    <row r="19" spans="1:6" x14ac:dyDescent="0.25">
      <c r="A19" s="23" t="str">
        <f>IF('riparto per nominativo'!A18="","",'riparto per nominativo'!A18)</f>
        <v>EMANUELA RICCIARDI</v>
      </c>
      <c r="B19" s="70">
        <f>'riparto per nominativo'!E18</f>
        <v>0</v>
      </c>
      <c r="C19" s="100"/>
      <c r="D19" s="101"/>
      <c r="E19" s="70">
        <f t="shared" si="0"/>
        <v>0</v>
      </c>
      <c r="F19" s="76" t="str">
        <f t="shared" si="1"/>
        <v/>
      </c>
    </row>
    <row r="20" spans="1:6" x14ac:dyDescent="0.25">
      <c r="A20" s="23" t="str">
        <f>IF('riparto per nominativo'!A19="","",'riparto per nominativo'!A19)</f>
        <v>COSIMA MACCURO</v>
      </c>
      <c r="B20" s="70">
        <f>'riparto per nominativo'!E19</f>
        <v>0</v>
      </c>
      <c r="C20" s="100"/>
      <c r="D20" s="101"/>
      <c r="E20" s="70">
        <f t="shared" si="0"/>
        <v>0</v>
      </c>
      <c r="F20" s="76" t="str">
        <f t="shared" si="1"/>
        <v/>
      </c>
    </row>
    <row r="21" spans="1:6" x14ac:dyDescent="0.25">
      <c r="A21" s="23" t="str">
        <f>IF('riparto per nominativo'!A20="","",'riparto per nominativo'!A20)</f>
        <v>FRANCHINI MARIKA</v>
      </c>
      <c r="B21" s="70">
        <f>'riparto per nominativo'!E20</f>
        <v>0</v>
      </c>
      <c r="C21" s="100"/>
      <c r="D21" s="101"/>
      <c r="E21" s="70">
        <f t="shared" si="0"/>
        <v>0</v>
      </c>
      <c r="F21" s="76" t="str">
        <f t="shared" si="1"/>
        <v/>
      </c>
    </row>
    <row r="22" spans="1:6" x14ac:dyDescent="0.25">
      <c r="A22" s="23" t="str">
        <f>IF('riparto per nominativo'!A21="","",'riparto per nominativo'!A21)</f>
        <v>SERGIO PALATTELLA</v>
      </c>
      <c r="B22" s="70">
        <f>'riparto per nominativo'!E21</f>
        <v>0</v>
      </c>
      <c r="C22" s="100"/>
      <c r="D22" s="101"/>
      <c r="E22" s="70">
        <f t="shared" si="0"/>
        <v>0</v>
      </c>
      <c r="F22" s="76" t="str">
        <f t="shared" si="1"/>
        <v/>
      </c>
    </row>
    <row r="23" spans="1:6" x14ac:dyDescent="0.25">
      <c r="A23" s="23" t="str">
        <f>IF('riparto per nominativo'!A22="","",'riparto per nominativo'!A22)</f>
        <v>PAOLO MALERBA</v>
      </c>
      <c r="B23" s="70">
        <f>'riparto per nominativo'!E22</f>
        <v>0</v>
      </c>
      <c r="C23" s="100"/>
      <c r="D23" s="101"/>
      <c r="E23" s="70">
        <f t="shared" si="0"/>
        <v>0</v>
      </c>
      <c r="F23" s="76" t="str">
        <f t="shared" si="1"/>
        <v/>
      </c>
    </row>
    <row r="24" spans="1:6" x14ac:dyDescent="0.25">
      <c r="B24" s="71">
        <f>SUM(B4:B23)</f>
        <v>0</v>
      </c>
      <c r="C24" s="71">
        <f t="shared" ref="C24:E24" si="2">SUM(C4:C23)</f>
        <v>0</v>
      </c>
      <c r="D24" s="72">
        <f t="shared" si="2"/>
        <v>0</v>
      </c>
      <c r="E24" s="71">
        <f t="shared" si="2"/>
        <v>0</v>
      </c>
    </row>
    <row r="26" spans="1:6" ht="63.75" customHeight="1" x14ac:dyDescent="0.25">
      <c r="A26" s="59" t="s">
        <v>65</v>
      </c>
      <c r="B26" s="75" t="s">
        <v>74</v>
      </c>
      <c r="C26" s="120" t="str">
        <f>IF('prospetto impegni'!F7="","",'prospetto impegni'!F7)</f>
        <v/>
      </c>
      <c r="D26" s="120"/>
      <c r="E26" s="120"/>
    </row>
    <row r="27" spans="1:6" s="61" customFormat="1" ht="45" x14ac:dyDescent="0.25">
      <c r="A27" s="22" t="s">
        <v>63</v>
      </c>
      <c r="B27" s="68"/>
      <c r="C27" s="68" t="s">
        <v>62</v>
      </c>
      <c r="D27" s="26" t="s">
        <v>71</v>
      </c>
      <c r="E27" s="68" t="s">
        <v>61</v>
      </c>
      <c r="F27" s="74"/>
    </row>
    <row r="28" spans="1:6" x14ac:dyDescent="0.25">
      <c r="A28" s="23" t="s">
        <v>67</v>
      </c>
      <c r="B28" s="70">
        <f>'riparto per nominativo'!F24</f>
        <v>0</v>
      </c>
      <c r="C28" s="100"/>
      <c r="D28" s="73">
        <f>CEILING($D$24*23.8%,0.01)</f>
        <v>0</v>
      </c>
      <c r="E28" s="70">
        <f t="shared" ref="E28" si="3">C28-D28</f>
        <v>0</v>
      </c>
      <c r="F28" s="76" t="str">
        <f>IF(E28&lt;0,"err","")</f>
        <v/>
      </c>
    </row>
    <row r="29" spans="1:6" x14ac:dyDescent="0.25">
      <c r="B29" s="71">
        <f>SUM(B28:B28)</f>
        <v>0</v>
      </c>
      <c r="C29" s="71">
        <f>SUM(C28:C28)</f>
        <v>0</v>
      </c>
      <c r="D29" s="72">
        <f>SUM(D28:D28)</f>
        <v>0</v>
      </c>
      <c r="E29" s="71">
        <f>SUM(E28:E28)</f>
        <v>0</v>
      </c>
    </row>
    <row r="31" spans="1:6" ht="63.75" customHeight="1" x14ac:dyDescent="0.25">
      <c r="A31" s="59" t="s">
        <v>66</v>
      </c>
      <c r="B31" s="75" t="s">
        <v>74</v>
      </c>
      <c r="C31" s="120" t="str">
        <f>IF('prospetto impegni'!F8="","",'prospetto impegni'!F8)</f>
        <v/>
      </c>
      <c r="D31" s="120"/>
      <c r="E31" s="120"/>
    </row>
    <row r="32" spans="1:6" s="61" customFormat="1" ht="45" x14ac:dyDescent="0.25">
      <c r="A32" s="22" t="s">
        <v>63</v>
      </c>
      <c r="B32" s="68"/>
      <c r="C32" s="68" t="s">
        <v>62</v>
      </c>
      <c r="D32" s="26" t="s">
        <v>71</v>
      </c>
      <c r="E32" s="68" t="s">
        <v>61</v>
      </c>
      <c r="F32" s="74"/>
    </row>
    <row r="33" spans="1:6" x14ac:dyDescent="0.25">
      <c r="A33" s="23" t="s">
        <v>68</v>
      </c>
      <c r="B33" s="70">
        <f>'riparto per nominativo'!G24</f>
        <v>0</v>
      </c>
      <c r="C33" s="100"/>
      <c r="D33" s="73">
        <f>CEILING($D$24*8.5%,0.01)</f>
        <v>0</v>
      </c>
      <c r="E33" s="70">
        <f t="shared" ref="E33" si="4">C33-D33</f>
        <v>0</v>
      </c>
      <c r="F33" s="76" t="str">
        <f>IF(E33&lt;0,"err","")</f>
        <v/>
      </c>
    </row>
    <row r="34" spans="1:6" x14ac:dyDescent="0.25">
      <c r="B34" s="71">
        <f>SUM(B33:B33)</f>
        <v>0</v>
      </c>
      <c r="C34" s="71">
        <f>SUM(C33:C33)</f>
        <v>0</v>
      </c>
      <c r="D34" s="72">
        <f>SUM(D33:D33)</f>
        <v>0</v>
      </c>
      <c r="E34" s="71">
        <f>SUM(E33:E33)</f>
        <v>0</v>
      </c>
    </row>
  </sheetData>
  <sheetProtection password="C948" sheet="1" objects="1" scenarios="1"/>
  <mergeCells count="4">
    <mergeCell ref="C2:E2"/>
    <mergeCell ref="C26:E26"/>
    <mergeCell ref="C31:E31"/>
    <mergeCell ref="A1:E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4"/>
  <sheetViews>
    <sheetView workbookViewId="0">
      <selection activeCell="C8" sqref="C8"/>
    </sheetView>
  </sheetViews>
  <sheetFormatPr defaultRowHeight="15" x14ac:dyDescent="0.25"/>
  <cols>
    <col min="1" max="1" width="31" style="2" bestFit="1" customWidth="1"/>
    <col min="2" max="2" width="70.140625" style="2" customWidth="1"/>
    <col min="3" max="3" width="16" style="2" customWidth="1"/>
    <col min="4" max="5" width="16" style="2" hidden="1" customWidth="1"/>
    <col min="6" max="8" width="16.140625" style="2" bestFit="1" customWidth="1"/>
    <col min="9" max="16384" width="9.140625" style="2"/>
  </cols>
  <sheetData>
    <row r="1" spans="1:8" ht="49.5" customHeight="1" x14ac:dyDescent="0.25">
      <c r="A1" s="121" t="str">
        <f>"PROSPETTO LIQUIDAZIONE INCENTIVI FFT "&amp;riparto!E2</f>
        <v xml:space="preserve">PROSPETTO LIQUIDAZIONE INCENTIVI FFT </v>
      </c>
      <c r="B1" s="121"/>
      <c r="C1" s="121"/>
      <c r="D1" s="121"/>
      <c r="E1" s="121"/>
      <c r="F1" s="121"/>
      <c r="G1" s="121"/>
      <c r="H1" s="121"/>
    </row>
    <row r="2" spans="1:8" ht="49.5" customHeight="1" x14ac:dyDescent="0.25">
      <c r="A2" s="56"/>
      <c r="B2" s="56"/>
      <c r="C2" s="56"/>
      <c r="D2" s="56"/>
      <c r="E2" s="56"/>
      <c r="F2" s="56"/>
      <c r="G2" s="56"/>
    </row>
    <row r="3" spans="1:8" s="58" customFormat="1" ht="31.5" customHeight="1" x14ac:dyDescent="0.25">
      <c r="A3" s="57" t="s">
        <v>72</v>
      </c>
      <c r="B3" s="57"/>
      <c r="C3" s="57"/>
      <c r="D3" s="57"/>
      <c r="E3" s="57"/>
      <c r="F3" s="57"/>
      <c r="G3" s="57"/>
    </row>
    <row r="4" spans="1:8" s="4" customFormat="1" ht="23.25" customHeight="1" x14ac:dyDescent="0.25">
      <c r="A4" s="117" t="s">
        <v>35</v>
      </c>
      <c r="B4" s="117" t="s">
        <v>40</v>
      </c>
      <c r="C4" s="123" t="s">
        <v>27</v>
      </c>
      <c r="D4" s="124"/>
      <c r="E4" s="124"/>
      <c r="F4" s="117" t="s">
        <v>58</v>
      </c>
      <c r="G4" s="117" t="s">
        <v>41</v>
      </c>
      <c r="H4" s="122" t="s">
        <v>75</v>
      </c>
    </row>
    <row r="5" spans="1:8" s="4" customFormat="1" x14ac:dyDescent="0.25">
      <c r="A5" s="117"/>
      <c r="B5" s="117"/>
      <c r="C5" s="24" t="s">
        <v>16</v>
      </c>
      <c r="D5" s="37" t="s">
        <v>54</v>
      </c>
      <c r="E5" s="39" t="s">
        <v>55</v>
      </c>
      <c r="F5" s="117"/>
      <c r="G5" s="117"/>
      <c r="H5" s="122"/>
    </row>
    <row r="6" spans="1:8" ht="30" x14ac:dyDescent="0.25">
      <c r="A6" s="63" t="s">
        <v>36</v>
      </c>
      <c r="B6" s="65" t="str">
        <f>"INCENTIVI FFT "&amp;riparto!E2</f>
        <v xml:space="preserve">INCENTIVI FFT </v>
      </c>
      <c r="C6" s="36">
        <f>'liquidazione x uff personale'!D24</f>
        <v>0</v>
      </c>
      <c r="D6" s="38">
        <f>riparto!P43</f>
        <v>0</v>
      </c>
      <c r="E6" s="40">
        <f>riparto!S43</f>
        <v>0</v>
      </c>
      <c r="F6" s="53">
        <v>1101105401</v>
      </c>
      <c r="G6" s="88">
        <f>'prospetto impegni'!E6</f>
        <v>0</v>
      </c>
      <c r="H6" s="54"/>
    </row>
    <row r="7" spans="1:8" ht="30" x14ac:dyDescent="0.25">
      <c r="A7" s="63" t="s">
        <v>37</v>
      </c>
      <c r="B7" s="65" t="str">
        <f>"ONERI RIFLESSI FFT "&amp;riparto!E2</f>
        <v xml:space="preserve">ONERI RIFLESSI FFT </v>
      </c>
      <c r="C7" s="36">
        <f>'liquidazione x uff personale'!D29</f>
        <v>0</v>
      </c>
      <c r="D7" s="38">
        <f>riparto!Q43</f>
        <v>0</v>
      </c>
      <c r="E7" s="40">
        <f>riparto!T43</f>
        <v>0</v>
      </c>
      <c r="F7" s="53">
        <v>1101105402</v>
      </c>
      <c r="G7" s="88">
        <f>'prospetto impegni'!E7</f>
        <v>0</v>
      </c>
      <c r="H7" s="54"/>
    </row>
    <row r="8" spans="1:8" ht="30" x14ac:dyDescent="0.25">
      <c r="A8" s="63" t="s">
        <v>38</v>
      </c>
      <c r="B8" s="65" t="str">
        <f>"IRAP FFT "&amp;riparto!E2</f>
        <v xml:space="preserve">IRAP FFT </v>
      </c>
      <c r="C8" s="36">
        <f>'liquidazione x uff personale'!D34</f>
        <v>0</v>
      </c>
      <c r="D8" s="38">
        <f>riparto!R43</f>
        <v>0</v>
      </c>
      <c r="E8" s="40">
        <f>riparto!U43</f>
        <v>0</v>
      </c>
      <c r="F8" s="53">
        <v>11017713</v>
      </c>
      <c r="G8" s="88">
        <f>'prospetto impegni'!E8</f>
        <v>0</v>
      </c>
      <c r="H8" s="54"/>
    </row>
    <row r="9" spans="1:8" s="16" customFormat="1" ht="30" x14ac:dyDescent="0.25">
      <c r="A9" s="64" t="s">
        <v>39</v>
      </c>
      <c r="B9" s="66" t="str">
        <f>"FONDO FUNZIONI TECNICHE "&amp;riparto!E2</f>
        <v xml:space="preserve">FONDO FUNZIONI TECNICHE </v>
      </c>
      <c r="C9" s="50">
        <f>riparto!E9</f>
        <v>0</v>
      </c>
      <c r="D9" s="51">
        <f>SUM(D6:D8)</f>
        <v>0</v>
      </c>
      <c r="E9" s="52">
        <f>SUM(E6:E8)</f>
        <v>0</v>
      </c>
      <c r="F9" s="89">
        <f>'prospetto impegni'!D9</f>
        <v>0</v>
      </c>
      <c r="G9" s="90">
        <f>'prospetto impegni'!E9</f>
        <v>0</v>
      </c>
      <c r="H9" s="98"/>
    </row>
    <row r="10" spans="1:8" x14ac:dyDescent="0.25">
      <c r="G10" s="1"/>
    </row>
    <row r="11" spans="1:8" s="58" customFormat="1" ht="31.5" customHeight="1" x14ac:dyDescent="0.25">
      <c r="A11" s="59" t="s">
        <v>73</v>
      </c>
      <c r="B11" s="59"/>
      <c r="C11" s="59"/>
      <c r="D11" s="59"/>
      <c r="E11" s="59"/>
      <c r="F11" s="59"/>
      <c r="G11" s="59"/>
    </row>
    <row r="12" spans="1:8" s="4" customFormat="1" ht="23.25" customHeight="1" x14ac:dyDescent="0.25">
      <c r="A12" s="117" t="s">
        <v>35</v>
      </c>
      <c r="B12" s="117" t="s">
        <v>40</v>
      </c>
      <c r="C12" s="123" t="s">
        <v>27</v>
      </c>
      <c r="D12" s="124"/>
      <c r="E12" s="124"/>
      <c r="F12" s="117" t="s">
        <v>58</v>
      </c>
      <c r="G12" s="117" t="s">
        <v>60</v>
      </c>
      <c r="H12" s="122" t="s">
        <v>76</v>
      </c>
    </row>
    <row r="13" spans="1:8" s="4" customFormat="1" x14ac:dyDescent="0.25">
      <c r="A13" s="117"/>
      <c r="B13" s="117"/>
      <c r="C13" s="24" t="s">
        <v>16</v>
      </c>
      <c r="D13" s="37" t="s">
        <v>54</v>
      </c>
      <c r="E13" s="39" t="s">
        <v>55</v>
      </c>
      <c r="F13" s="117"/>
      <c r="G13" s="117"/>
      <c r="H13" s="122"/>
    </row>
    <row r="14" spans="1:8" s="16" customFormat="1" x14ac:dyDescent="0.25">
      <c r="A14" s="64" t="s">
        <v>39</v>
      </c>
      <c r="B14" s="66" t="str">
        <f>"FONDO FUNZIONI TECNICHE "&amp;riparto!E2</f>
        <v xml:space="preserve">FONDO FUNZIONI TECNICHE </v>
      </c>
      <c r="C14" s="50">
        <f>C9</f>
        <v>0</v>
      </c>
      <c r="D14" s="51">
        <f>D9</f>
        <v>0</v>
      </c>
      <c r="E14" s="52">
        <f>E9</f>
        <v>0</v>
      </c>
      <c r="F14" s="89">
        <f>'prospetto impegni'!D14</f>
        <v>10035047</v>
      </c>
      <c r="G14" s="90">
        <f>'prospetto impegni'!E14</f>
        <v>0</v>
      </c>
      <c r="H14" s="98"/>
    </row>
  </sheetData>
  <sheetProtection algorithmName="SHA-512" hashValue="yfzdmVcyjNy7iCdxLOokDQJzhxvnbDS9JIiWRZsitV0YbxXdR1lT4Uu/1dmH2gIFWKw6dDhbJIb1cZb1hoMgnQ==" saltValue="RLjIimY9z/900TvF8GulIg==" spinCount="100000" sheet="1" objects="1" scenarios="1"/>
  <mergeCells count="13">
    <mergeCell ref="A1:H1"/>
    <mergeCell ref="H4:H5"/>
    <mergeCell ref="H12:H13"/>
    <mergeCell ref="A12:A13"/>
    <mergeCell ref="B12:B13"/>
    <mergeCell ref="C12:E12"/>
    <mergeCell ref="F12:F13"/>
    <mergeCell ref="G12:G13"/>
    <mergeCell ref="A4:A5"/>
    <mergeCell ref="B4:B5"/>
    <mergeCell ref="C4:E4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riparto</vt:lpstr>
      <vt:lpstr>riparto per nominativo</vt:lpstr>
      <vt:lpstr>prospetto impegni</vt:lpstr>
      <vt:lpstr>liquidazione x uff personale</vt:lpstr>
      <vt:lpstr>liquidazione x uff ragioneria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2021-04-22T09:04:20Z</dcterms:modified>
</cp:coreProperties>
</file>