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filterPrivacy="1" defaultThemeVersion="124226"/>
  <xr:revisionPtr revIDLastSave="0" documentId="8_{F27184D9-26AE-4D21-87F7-55847E2CCBCB}" xr6:coauthVersionLast="36" xr6:coauthVersionMax="36" xr10:uidLastSave="{00000000-0000-0000-0000-000000000000}"/>
  <bookViews>
    <workbookView xWindow="0" yWindow="0" windowWidth="23016" windowHeight="3756" tabRatio="663" firstSheet="1" activeTab="2" xr2:uid="{00000000-000D-0000-FFFF-FFFF00000000}"/>
  </bookViews>
  <sheets>
    <sheet name="monitorare" sheetId="7" state="hidden" r:id="rId1"/>
    <sheet name="parametri" sheetId="6" r:id="rId2"/>
    <sheet name="prospetto" sheetId="1" r:id="rId3"/>
  </sheets>
  <definedNames>
    <definedName name="_xlnm._FilterDatabase" localSheetId="0" hidden="1">monitorare!$A$3:$AN$72</definedName>
    <definedName name="_xlnm._FilterDatabase" localSheetId="2" hidden="1">prospetto!$A$3:$J$67</definedName>
  </definedNames>
  <calcPr calcId="191029"/>
</workbook>
</file>

<file path=xl/calcChain.xml><?xml version="1.0" encoding="utf-8"?>
<calcChain xmlns="http://schemas.openxmlformats.org/spreadsheetml/2006/main">
  <c r="U81" i="7" l="1"/>
  <c r="T81" i="7"/>
  <c r="S81" i="7"/>
  <c r="V72" i="7"/>
  <c r="U72" i="7"/>
  <c r="T72" i="7"/>
  <c r="S72" i="7"/>
  <c r="V71" i="7"/>
  <c r="T71" i="7"/>
  <c r="S71" i="7"/>
  <c r="N71" i="7"/>
  <c r="U71" i="7" s="1"/>
  <c r="V70" i="7"/>
  <c r="U70" i="7"/>
  <c r="T70" i="7"/>
  <c r="S70" i="7"/>
  <c r="V69" i="7"/>
  <c r="U69" i="7"/>
  <c r="T69" i="7"/>
  <c r="S69" i="7"/>
  <c r="AB68" i="7"/>
  <c r="V68" i="7"/>
  <c r="U68" i="7"/>
  <c r="N68" i="7"/>
  <c r="T68" i="7" s="1"/>
  <c r="V67" i="7"/>
  <c r="N67" i="7"/>
  <c r="U67" i="7" s="1"/>
  <c r="V66" i="7"/>
  <c r="U66" i="7"/>
  <c r="T66" i="7"/>
  <c r="S66" i="7"/>
  <c r="V65" i="7"/>
  <c r="U65" i="7"/>
  <c r="T65" i="7"/>
  <c r="S65" i="7"/>
  <c r="V64" i="7"/>
  <c r="U64" i="7"/>
  <c r="T64" i="7"/>
  <c r="S64" i="7"/>
  <c r="V63" i="7"/>
  <c r="U63" i="7"/>
  <c r="T63" i="7"/>
  <c r="S63" i="7"/>
  <c r="M63" i="7"/>
  <c r="AE62" i="7"/>
  <c r="V62" i="7"/>
  <c r="U62" i="7"/>
  <c r="U88" i="7" s="1"/>
  <c r="T62" i="7"/>
  <c r="S62" i="7"/>
  <c r="AE61" i="7"/>
  <c r="V61" i="7"/>
  <c r="U61" i="7"/>
  <c r="T61" i="7"/>
  <c r="S61" i="7"/>
  <c r="AE60" i="7"/>
  <c r="V60" i="7"/>
  <c r="U60" i="7"/>
  <c r="T60" i="7"/>
  <c r="S60" i="7"/>
  <c r="AE59" i="7"/>
  <c r="V59" i="7"/>
  <c r="U59" i="7"/>
  <c r="T59" i="7"/>
  <c r="T88" i="7" s="1"/>
  <c r="S59" i="7"/>
  <c r="S88" i="7" s="1"/>
  <c r="V58" i="7"/>
  <c r="U58" i="7"/>
  <c r="T58" i="7"/>
  <c r="S58" i="7"/>
  <c r="M58" i="7"/>
  <c r="V57" i="7"/>
  <c r="U57" i="7"/>
  <c r="N57" i="7"/>
  <c r="T57" i="7" s="1"/>
  <c r="M57" i="7"/>
  <c r="AD56" i="7"/>
  <c r="V56" i="7"/>
  <c r="U56" i="7"/>
  <c r="T56" i="7"/>
  <c r="S56" i="7"/>
  <c r="M56" i="7"/>
  <c r="AE55" i="7"/>
  <c r="V55" i="7"/>
  <c r="U55" i="7"/>
  <c r="T55" i="7"/>
  <c r="S55" i="7"/>
  <c r="V54" i="7"/>
  <c r="U54" i="7"/>
  <c r="T54" i="7"/>
  <c r="S54" i="7"/>
  <c r="V53" i="7"/>
  <c r="U53" i="7"/>
  <c r="T53" i="7"/>
  <c r="S53" i="7"/>
  <c r="V52" i="7"/>
  <c r="U52" i="7"/>
  <c r="T52" i="7"/>
  <c r="S52" i="7"/>
  <c r="V51" i="7"/>
  <c r="U51" i="7"/>
  <c r="U89" i="7" s="1"/>
  <c r="T51" i="7"/>
  <c r="T89" i="7" s="1"/>
  <c r="S51" i="7"/>
  <c r="S89" i="7" s="1"/>
  <c r="AE50" i="7"/>
  <c r="V50" i="7"/>
  <c r="U50" i="7"/>
  <c r="T50" i="7"/>
  <c r="S50" i="7"/>
  <c r="AE49" i="7"/>
  <c r="V49" i="7"/>
  <c r="U49" i="7"/>
  <c r="T49" i="7"/>
  <c r="S49" i="7"/>
  <c r="AE48" i="7"/>
  <c r="V48" i="7"/>
  <c r="U48" i="7"/>
  <c r="T48" i="7"/>
  <c r="S48" i="7"/>
  <c r="V47" i="7"/>
  <c r="U47" i="7"/>
  <c r="N47" i="7"/>
  <c r="T47" i="7" s="1"/>
  <c r="AE46" i="7"/>
  <c r="V46" i="7"/>
  <c r="U46" i="7"/>
  <c r="T46" i="7"/>
  <c r="S46" i="7"/>
  <c r="V45" i="7"/>
  <c r="T45" i="7"/>
  <c r="S45" i="7"/>
  <c r="N45" i="7"/>
  <c r="U45" i="7" s="1"/>
  <c r="V44" i="7"/>
  <c r="U44" i="7"/>
  <c r="T44" i="7"/>
  <c r="S44" i="7"/>
  <c r="N44" i="7"/>
  <c r="V43" i="7"/>
  <c r="U43" i="7"/>
  <c r="N43" i="7"/>
  <c r="T43" i="7" s="1"/>
  <c r="V42" i="7"/>
  <c r="N42" i="7"/>
  <c r="U42" i="7" s="1"/>
  <c r="V41" i="7"/>
  <c r="T41" i="7"/>
  <c r="S41" i="7"/>
  <c r="N41" i="7"/>
  <c r="U41" i="7" s="1"/>
  <c r="U80" i="7" s="1"/>
  <c r="AD40" i="7"/>
  <c r="V40" i="7"/>
  <c r="U40" i="7"/>
  <c r="N40" i="7"/>
  <c r="T40" i="7" s="1"/>
  <c r="M40" i="7"/>
  <c r="AE39" i="7"/>
  <c r="V39" i="7"/>
  <c r="U39" i="7"/>
  <c r="T39" i="7"/>
  <c r="S39" i="7"/>
  <c r="AE38" i="7"/>
  <c r="V38" i="7"/>
  <c r="U38" i="7"/>
  <c r="T38" i="7"/>
  <c r="S38" i="7"/>
  <c r="AD37" i="7"/>
  <c r="V37" i="7"/>
  <c r="N37" i="7"/>
  <c r="U37" i="7" s="1"/>
  <c r="M37" i="7"/>
  <c r="AD36" i="7"/>
  <c r="V36" i="7"/>
  <c r="U36" i="7"/>
  <c r="N36" i="7"/>
  <c r="T36" i="7" s="1"/>
  <c r="M36" i="7"/>
  <c r="AE35" i="7"/>
  <c r="V35" i="7"/>
  <c r="U35" i="7"/>
  <c r="T35" i="7"/>
  <c r="S35" i="7"/>
  <c r="AE34" i="7"/>
  <c r="V34" i="7"/>
  <c r="U34" i="7"/>
  <c r="T34" i="7"/>
  <c r="S34" i="7"/>
  <c r="AE33" i="7"/>
  <c r="AE1" i="7" s="1"/>
  <c r="S105" i="7" s="1"/>
  <c r="T105" i="7" s="1"/>
  <c r="U105" i="7" s="1"/>
  <c r="V33" i="7"/>
  <c r="U33" i="7"/>
  <c r="T33" i="7"/>
  <c r="S33" i="7"/>
  <c r="AE32" i="7"/>
  <c r="V32" i="7"/>
  <c r="U32" i="7"/>
  <c r="T32" i="7"/>
  <c r="S32" i="7"/>
  <c r="S93" i="7" s="1"/>
  <c r="AE31" i="7"/>
  <c r="V31" i="7"/>
  <c r="U31" i="7"/>
  <c r="U93" i="7" s="1"/>
  <c r="T31" i="7"/>
  <c r="T93" i="7" s="1"/>
  <c r="S31" i="7"/>
  <c r="V30" i="7"/>
  <c r="U30" i="7"/>
  <c r="T30" i="7"/>
  <c r="S30" i="7"/>
  <c r="V29" i="7"/>
  <c r="U29" i="7"/>
  <c r="T29" i="7"/>
  <c r="S29" i="7"/>
  <c r="N29" i="7"/>
  <c r="M29" i="7"/>
  <c r="AB28" i="7"/>
  <c r="AB1" i="7" s="1"/>
  <c r="S97" i="7" s="1"/>
  <c r="T97" i="7" s="1"/>
  <c r="U97" i="7" s="1"/>
  <c r="V28" i="7"/>
  <c r="T28" i="7"/>
  <c r="S28" i="7"/>
  <c r="N28" i="7"/>
  <c r="U28" i="7" s="1"/>
  <c r="M28" i="7"/>
  <c r="V27" i="7"/>
  <c r="U27" i="7"/>
  <c r="T27" i="7"/>
  <c r="S27" i="7"/>
  <c r="V26" i="7"/>
  <c r="U26" i="7"/>
  <c r="N26" i="7"/>
  <c r="T26" i="7" s="1"/>
  <c r="M26" i="7"/>
  <c r="AE25" i="7"/>
  <c r="V25" i="7"/>
  <c r="U25" i="7"/>
  <c r="T25" i="7"/>
  <c r="S25" i="7"/>
  <c r="AE24" i="7"/>
  <c r="V24" i="7"/>
  <c r="U24" i="7"/>
  <c r="T24" i="7"/>
  <c r="S24" i="7"/>
  <c r="AE23" i="7"/>
  <c r="V23" i="7"/>
  <c r="U23" i="7"/>
  <c r="T23" i="7"/>
  <c r="S23" i="7"/>
  <c r="AE22" i="7"/>
  <c r="V22" i="7"/>
  <c r="U22" i="7"/>
  <c r="T22" i="7"/>
  <c r="S22" i="7"/>
  <c r="AE21" i="7"/>
  <c r="V21" i="7"/>
  <c r="U21" i="7"/>
  <c r="T21" i="7"/>
  <c r="S21" i="7"/>
  <c r="AE20" i="7"/>
  <c r="V20" i="7"/>
  <c r="U20" i="7"/>
  <c r="T20" i="7"/>
  <c r="S20" i="7"/>
  <c r="AE19" i="7"/>
  <c r="V19" i="7"/>
  <c r="U19" i="7"/>
  <c r="T19" i="7"/>
  <c r="S19" i="7"/>
  <c r="AE18" i="7"/>
  <c r="V18" i="7"/>
  <c r="U18" i="7"/>
  <c r="T18" i="7"/>
  <c r="S18" i="7"/>
  <c r="AE17" i="7"/>
  <c r="V17" i="7"/>
  <c r="U17" i="7"/>
  <c r="T17" i="7"/>
  <c r="S17" i="7"/>
  <c r="AE16" i="7"/>
  <c r="V16" i="7"/>
  <c r="U16" i="7"/>
  <c r="U92" i="7" s="1"/>
  <c r="T16" i="7"/>
  <c r="S16" i="7"/>
  <c r="AE15" i="7"/>
  <c r="V15" i="7"/>
  <c r="U15" i="7"/>
  <c r="T15" i="7"/>
  <c r="S15" i="7"/>
  <c r="AE14" i="7"/>
  <c r="V14" i="7"/>
  <c r="U14" i="7"/>
  <c r="T14" i="7"/>
  <c r="T92" i="7" s="1"/>
  <c r="S14" i="7"/>
  <c r="S92" i="7" s="1"/>
  <c r="V13" i="7"/>
  <c r="T13" i="7"/>
  <c r="S13" i="7"/>
  <c r="N13" i="7"/>
  <c r="U13" i="7" s="1"/>
  <c r="V12" i="7"/>
  <c r="U12" i="7"/>
  <c r="T12" i="7"/>
  <c r="S12" i="7"/>
  <c r="V11" i="7"/>
  <c r="U11" i="7"/>
  <c r="T11" i="7"/>
  <c r="S11" i="7"/>
  <c r="N11" i="7"/>
  <c r="M11" i="7"/>
  <c r="V10" i="7"/>
  <c r="N10" i="7"/>
  <c r="U10" i="7" s="1"/>
  <c r="M10" i="7"/>
  <c r="L10" i="7"/>
  <c r="V9" i="7"/>
  <c r="U9" i="7"/>
  <c r="U79" i="7" s="1"/>
  <c r="T9" i="7"/>
  <c r="S9" i="7"/>
  <c r="V8" i="7"/>
  <c r="U8" i="7"/>
  <c r="N8" i="7"/>
  <c r="T8" i="7" s="1"/>
  <c r="M8" i="7"/>
  <c r="V7" i="7"/>
  <c r="T7" i="7"/>
  <c r="S7" i="7"/>
  <c r="N7" i="7"/>
  <c r="U7" i="7" s="1"/>
  <c r="V6" i="7"/>
  <c r="U6" i="7"/>
  <c r="T6" i="7"/>
  <c r="S6" i="7"/>
  <c r="N6" i="7"/>
  <c r="V5" i="7"/>
  <c r="U5" i="7"/>
  <c r="N5" i="7"/>
  <c r="T5" i="7" s="1"/>
  <c r="M5" i="7"/>
  <c r="V4" i="7"/>
  <c r="T4" i="7"/>
  <c r="S4" i="7"/>
  <c r="N4" i="7"/>
  <c r="U4" i="7" s="1"/>
  <c r="AD1" i="7"/>
  <c r="S101" i="7" s="1"/>
  <c r="T101" i="7" s="1"/>
  <c r="U101" i="7" s="1"/>
  <c r="AC1" i="7"/>
  <c r="U90" i="7" l="1"/>
  <c r="U87" i="7"/>
  <c r="U91" i="7"/>
  <c r="U78" i="7"/>
  <c r="U82" i="7" s="1"/>
  <c r="U1" i="7"/>
  <c r="S42" i="7"/>
  <c r="S87" i="7" s="1"/>
  <c r="S5" i="7"/>
  <c r="S8" i="7"/>
  <c r="T10" i="7"/>
  <c r="T78" i="7" s="1"/>
  <c r="S26" i="7"/>
  <c r="S79" i="7" s="1"/>
  <c r="S36" i="7"/>
  <c r="T37" i="7"/>
  <c r="T1" i="7" s="1"/>
  <c r="S40" i="7"/>
  <c r="T42" i="7"/>
  <c r="T80" i="7" s="1"/>
  <c r="S43" i="7"/>
  <c r="S47" i="7"/>
  <c r="S57" i="7"/>
  <c r="T67" i="7"/>
  <c r="T90" i="7" s="1"/>
  <c r="S68" i="7"/>
  <c r="S78" i="7"/>
  <c r="T87" i="7"/>
  <c r="S10" i="7"/>
  <c r="S37" i="7"/>
  <c r="S67" i="7"/>
  <c r="S90" i="7" s="1"/>
  <c r="T94" i="7" l="1"/>
  <c r="T91" i="7"/>
  <c r="T79" i="7"/>
  <c r="T82" i="7" s="1"/>
  <c r="S80" i="7"/>
  <c r="S82" i="7" s="1"/>
  <c r="S1" i="7"/>
  <c r="S91" i="7"/>
  <c r="S94" i="7" s="1"/>
  <c r="U94" i="7"/>
</calcChain>
</file>

<file path=xl/sharedStrings.xml><?xml version="1.0" encoding="utf-8"?>
<sst xmlns="http://schemas.openxmlformats.org/spreadsheetml/2006/main" count="1226" uniqueCount="295">
  <si>
    <t>repertorio nr.</t>
  </si>
  <si>
    <t xml:space="preserve">del </t>
  </si>
  <si>
    <t>immobile</t>
  </si>
  <si>
    <t>debitore</t>
  </si>
  <si>
    <t>determinazione nr.</t>
  </si>
  <si>
    <t>del</t>
  </si>
  <si>
    <t>tipologia immobile*</t>
  </si>
  <si>
    <t>durata (anni)</t>
  </si>
  <si>
    <t>tipologia contratto**</t>
  </si>
  <si>
    <t>CENTRONE ANNAMARIA</t>
  </si>
  <si>
    <t>4+4</t>
  </si>
  <si>
    <t>ORDINARIO</t>
  </si>
  <si>
    <t>VIA TOGLIATTI 29</t>
  </si>
  <si>
    <t>CONTE SANTE</t>
  </si>
  <si>
    <t>VICO SEMINARIO 21</t>
  </si>
  <si>
    <t>VITTO NICOLO'</t>
  </si>
  <si>
    <t>V.LE DELLE RIMEMBRANZE 11</t>
  </si>
  <si>
    <t>GALIANO DOMENICO</t>
  </si>
  <si>
    <t>VIA FIUME 52</t>
  </si>
  <si>
    <t>INDIVERI ANTONIO</t>
  </si>
  <si>
    <t>/</t>
  </si>
  <si>
    <t>OCC. ABUSIVA</t>
  </si>
  <si>
    <t>VIA MAGNO 24 INT 4</t>
  </si>
  <si>
    <t>LANEVE ANNA</t>
  </si>
  <si>
    <t>LAPIETRA GESUMINO</t>
  </si>
  <si>
    <t>EMERGENZA AB.</t>
  </si>
  <si>
    <t>VIA GOBETTI 47</t>
  </si>
  <si>
    <t>PACE ELEONORA</t>
  </si>
  <si>
    <t>VIA MAGNO 24 INT 3</t>
  </si>
  <si>
    <t>SPINOSA ANTIOCO</t>
  </si>
  <si>
    <t>VIA CAPPUCCINI 45/A INT.22</t>
  </si>
  <si>
    <t>LACIRIGNOLA  CRESCENZA</t>
  </si>
  <si>
    <t>SECUNDO LUCA</t>
  </si>
  <si>
    <t>PIRP</t>
  </si>
  <si>
    <t>MASTROROSA FELICE</t>
  </si>
  <si>
    <t>CARRIERI TOMMASO</t>
  </si>
  <si>
    <t>LADOGANA GIUSEPPE</t>
  </si>
  <si>
    <t>NAPOLETANO MARGHERITA</t>
  </si>
  <si>
    <t>LACATENA PAOLO</t>
  </si>
  <si>
    <t>GIORDANO LORENZO</t>
  </si>
  <si>
    <t>MIRIZIO PAOLO</t>
  </si>
  <si>
    <t>PEPE MICHELE</t>
  </si>
  <si>
    <t>MAIELLARO COSIMO</t>
  </si>
  <si>
    <t>GIORDANO ANNUNZIATA</t>
  </si>
  <si>
    <t>POLIGNANO FRANCO</t>
  </si>
  <si>
    <t>NEW CAFFE' NAPOLI</t>
  </si>
  <si>
    <t>6+6</t>
  </si>
  <si>
    <t>LOCALE</t>
  </si>
  <si>
    <t>VIA DEL DRAGO 46</t>
  </si>
  <si>
    <t>CARBONARA ANTONIA</t>
  </si>
  <si>
    <t>PIAZZA GARIBALDI 25</t>
  </si>
  <si>
    <t>COOP. FRA MARITTIMI</t>
  </si>
  <si>
    <t>VIA C.COLOMBO 59/61</t>
  </si>
  <si>
    <t>COOP.FRA PESCATORI</t>
  </si>
  <si>
    <t>CONCESSIONE</t>
  </si>
  <si>
    <t>LINKEM</t>
  </si>
  <si>
    <t>VIA G.MUNNO</t>
  </si>
  <si>
    <t>VIA C.COLOMBO 65</t>
  </si>
  <si>
    <t>LACITIGNOLA MARCO SAS</t>
  </si>
  <si>
    <t>VIA CADORNA 7</t>
  </si>
  <si>
    <t>LAFRONZA NICOLO'</t>
  </si>
  <si>
    <t>VIA PROCACCIA PORTO ROSSO</t>
  </si>
  <si>
    <t>MEDICO ANGELO</t>
  </si>
  <si>
    <t>SUOLO</t>
  </si>
  <si>
    <t>ABITAZIONE</t>
  </si>
  <si>
    <t>** tipologia contratto: ordinario; agevolato; emergenza abitativa; pirp; pruacs; occupazione abusiva; altro</t>
  </si>
  <si>
    <t>30100.03.2003200201</t>
  </si>
  <si>
    <t>30100.03.2003200202</t>
  </si>
  <si>
    <t>CAPITOLO</t>
  </si>
  <si>
    <t>capitolo / articolo</t>
  </si>
  <si>
    <t>DIROMA MADIA</t>
  </si>
  <si>
    <t>CAPPUCCINI 45/A INT.23</t>
  </si>
  <si>
    <t>GIANNOCCARO ANGELA</t>
  </si>
  <si>
    <t>PRUACS</t>
  </si>
  <si>
    <t>CHIASSO BARBACANA 6</t>
  </si>
  <si>
    <t>MANCINI COSIMO</t>
  </si>
  <si>
    <t>30100.03.2003200700</t>
  </si>
  <si>
    <t>438826 - DUFERCO ENERGIA S.P.A.</t>
  </si>
  <si>
    <t>CANONE CONCESSIONE AREA PARCHEGGIO VIA SAN MARCO</t>
  </si>
  <si>
    <t>438646 - BE CHARGE S.R.L.</t>
  </si>
  <si>
    <t>CANONE CONCESSIONE AREA PARCHEGGIO CALA FONTANELLE</t>
  </si>
  <si>
    <t>CANONE CONCESSIONE AREA PARCHEGGIO VIA IPPOLITO NIEVO</t>
  </si>
  <si>
    <t>438569 - FREE ENERGY SAVING</t>
  </si>
  <si>
    <t>CANONE CONCESSIONE AREA PARCHEGGIO VIA GREGORIO MUNNO</t>
  </si>
  <si>
    <t>STRUTTURE SPORTIVE (RIL IVA)</t>
  </si>
  <si>
    <t>* tipologia immobile: locale; abitazione; suolo; strutt sportive (ril iva)</t>
  </si>
  <si>
    <t>GALASSO CARMELINA EP.</t>
  </si>
  <si>
    <t>VISCONTI GIUSEPPA</t>
  </si>
  <si>
    <t>VIA TOGLIATTI 30 - SUB 59</t>
  </si>
  <si>
    <t>ACRI MARIA ANTONIETTA</t>
  </si>
  <si>
    <t>VIA TOGLIATTI 30 - SUB 60</t>
  </si>
  <si>
    <t>CANONE CONCESSIONE AREA PARCHEGGIO PORTO COMMERCIALE</t>
  </si>
  <si>
    <t>CANONE CONCESSIONE AREA PARCHEGGIO VIA PROCACCIA ANG. VIA EUROPA LIBERA/PROCACCIA</t>
  </si>
  <si>
    <t>PANARO VITO</t>
  </si>
  <si>
    <t>VIA BARBACANA 28</t>
  </si>
  <si>
    <t>MAELLARO PATRIZIA</t>
  </si>
  <si>
    <t>VIA SAN DOMENICO 36</t>
  </si>
  <si>
    <t>DIBELLO COSIMA</t>
  </si>
  <si>
    <t>CHIASSO BARBACANA 4</t>
  </si>
  <si>
    <t>MARTONGELLI TAMARA</t>
  </si>
  <si>
    <t>CHIASSO BARBACANA 1</t>
  </si>
  <si>
    <t>MUOLO COSIMO DAMIANO</t>
  </si>
  <si>
    <t>NISI ANGELA</t>
  </si>
  <si>
    <t>ARESTA ANTONIO</t>
  </si>
  <si>
    <t>IPPOLITO FRANCO</t>
  </si>
  <si>
    <t>GUARNIERI SABRINA</t>
  </si>
  <si>
    <t>SELICATI GRAZIANO</t>
  </si>
  <si>
    <t>sine die</t>
  </si>
  <si>
    <t>30100.03.20032003</t>
  </si>
  <si>
    <t>importo da prevedere nel 2022</t>
  </si>
  <si>
    <t>importo da prevedere nel 2023</t>
  </si>
  <si>
    <t>importo da prevedere nel 2024</t>
  </si>
  <si>
    <t>Nr. Accertamento</t>
  </si>
  <si>
    <t>19/2019</t>
  </si>
  <si>
    <t>24/2019</t>
  </si>
  <si>
    <t>26/2019</t>
  </si>
  <si>
    <t>22/2019</t>
  </si>
  <si>
    <t>524/2020</t>
  </si>
  <si>
    <t>23/2019</t>
  </si>
  <si>
    <t>nr. di rate 2022</t>
  </si>
  <si>
    <t>nr. di rate 2023</t>
  </si>
  <si>
    <t>nr. di rate 2024</t>
  </si>
  <si>
    <t>10/2019</t>
  </si>
  <si>
    <t>18/2019</t>
  </si>
  <si>
    <t>28/2019</t>
  </si>
  <si>
    <t>20/2019 - 117/2021</t>
  </si>
  <si>
    <t>25/2019</t>
  </si>
  <si>
    <t>27/2019</t>
  </si>
  <si>
    <t>Note</t>
  </si>
  <si>
    <t>33/2019</t>
  </si>
  <si>
    <t>VIA GARIBALDI 6</t>
  </si>
  <si>
    <t>35/2019</t>
  </si>
  <si>
    <t>34/2019</t>
  </si>
  <si>
    <t>30/2019</t>
  </si>
  <si>
    <t>LADYES SRL</t>
  </si>
  <si>
    <t>292/2021</t>
  </si>
  <si>
    <t>GALATA (CELLNEX ITALIA S.P.A.)</t>
  </si>
  <si>
    <t xml:space="preserve">IMPIANTO STADIO VENEZIANI
</t>
  </si>
  <si>
    <t>04/2020</t>
  </si>
  <si>
    <t>3/2020</t>
  </si>
  <si>
    <t>454/2018</t>
  </si>
  <si>
    <t>455/2018</t>
  </si>
  <si>
    <t>456/2018</t>
  </si>
  <si>
    <t>457/2018</t>
  </si>
  <si>
    <t>458/2018</t>
  </si>
  <si>
    <t>459/2018</t>
  </si>
  <si>
    <t>Nr. Inventario</t>
  </si>
  <si>
    <t>Nr. POD</t>
  </si>
  <si>
    <t>VIA PROCACCIA 113 C/O IPSIAM</t>
  </si>
  <si>
    <t>NA</t>
  </si>
  <si>
    <t>IT001E72020778</t>
  </si>
  <si>
    <t>VIA M.JONES 13 NC</t>
  </si>
  <si>
    <t>90</t>
  </si>
  <si>
    <t>C.DA CRISTO RE (PADRESERGIO 535)</t>
  </si>
  <si>
    <t>VIA M.JONES NC (N. 1 (CIVICO 4 - SUB 15))</t>
  </si>
  <si>
    <t>VIA M.JONES NC (N. 2 (CIVICO 8 - SUB 8))</t>
  </si>
  <si>
    <t>VIA M.JONES NC (N. 3 (CIVICO 10 - SUB 4))</t>
  </si>
  <si>
    <t>VIA M.JONES NC (N. 4 (CIVICO 4 - SUB 17))</t>
  </si>
  <si>
    <t>VIA M.JONES NC (N. 5 (CIVICO 4 - SUB 16))</t>
  </si>
  <si>
    <t>VIA M.JONES NC (N. 6 (CIVICO 8 - SUB 7))</t>
  </si>
  <si>
    <t>VIA M.JONES NC ( N. 7 (CIVICO 4 - SUB 14))</t>
  </si>
  <si>
    <t>VIA M.JONES NC (N. 8 (CIVICO 8 - SUB 9))</t>
  </si>
  <si>
    <t>VIA M.JONES NC (N. 9 (CIVICO 2 - SUB 12))</t>
  </si>
  <si>
    <t>VIA M.JONES NC (N. 10 (CIVICO 8 - SUB 6))</t>
  </si>
  <si>
    <t>VIA M.JONES NC (N. 11 (CIVICO 8 - SUB 5))</t>
  </si>
  <si>
    <t>VIA M.JONES NC (N. 12 (CIVICO 4 - SUB 13))</t>
  </si>
  <si>
    <t>VIA S.ANGELO 19 (N. 1 - PIANO 2 - INT. 2 - SUB 15)</t>
  </si>
  <si>
    <t>VIA S.ANGELO 19 (N. 2 - PIANO 1 - INT. 1 - SUB 11)</t>
  </si>
  <si>
    <t>VIA S.ANGELO 19 (N. 3 - PIANO 2 - INT. 4 - SUB 17)</t>
  </si>
  <si>
    <t>VIA S.ANGELO 19 (N. 4 - PIANO 1 - INT. 3 - SUB 13)</t>
  </si>
  <si>
    <t>VIA S.ANGELO 19 (N. 6 - PIANO 1 - INT. 2 - SUB 12)</t>
  </si>
  <si>
    <t>VIA S.ANGELO 19 (N. 5 - PIANO 2 - INT. 3 - SUB 16)</t>
  </si>
  <si>
    <t>VIA S.ANGELO 19 (N. 7 - PIANO 2 - INT. 1 - SUB 14)</t>
  </si>
  <si>
    <t>IT001E89538161</t>
  </si>
  <si>
    <t>141/142</t>
  </si>
  <si>
    <t>8</t>
  </si>
  <si>
    <t>VIA ARENAZZA 81 SUB 100</t>
  </si>
  <si>
    <t>GIULIANI CARLO</t>
  </si>
  <si>
    <t>E.R.S.</t>
  </si>
  <si>
    <t>VIA ARENAZZA 81 SUB 101</t>
  </si>
  <si>
    <t>CASTRIGNANO' CRESCENZA</t>
  </si>
  <si>
    <t>VIA DELEDDA 15 - PIANO 2</t>
  </si>
  <si>
    <t>PIGNATELLI ANNA MARIA</t>
  </si>
  <si>
    <t>VIA DELEDDA 15 - PIANO 1</t>
  </si>
  <si>
    <t>Dal 2021 è stata effettuata la voltura del contatore acqua e della luce, pertanto non più ribaltata la spesa dall'esercizio 2022.</t>
  </si>
  <si>
    <t xml:space="preserve"> Alla scadenza si tramuterà in indennità di occupazione in quanto il locale non ha i requisiti tecnici (mancanza bagno). L'indennità è sempre la medesima.</t>
  </si>
  <si>
    <t>Il precedente contratto con durata dal 28/04/2015 al 27/04/2021, è stato rinnovato in data 1/07/2021 sino al 30/06/2027</t>
  </si>
  <si>
    <t>Da agosto 2021 è partito allaggio seconda linea telefonica, Bisogna integrare accertamento di Euro 3 mila.</t>
  </si>
  <si>
    <t>AUTOPARCO C.LE (UFFICI POLIZIA LOCALE E AUTOPARCO COMUNALE)</t>
  </si>
  <si>
    <t xml:space="preserve">IMPIANTO VIALE ALDO MORO (UFFICI POLIZIA LOCALE E AUTOPARCO COMUNALE)
</t>
  </si>
  <si>
    <t>Esiste un unico contatore AQP sia per la scuola che per il custode, viene effettuata lettura e poi ribaltata al debitore. Indicato importo richiesto a rimborso nel 2020</t>
  </si>
  <si>
    <t>Esiste un unico contatore AQP sia per la palestra che per il custode, viene effettuata lettura e poi ribaltata al debitore. Indicato importo richiesto a rimborso nel 2020. Mentre per l'ENEL acquisite fatture.</t>
  </si>
  <si>
    <t>Vi è un unico contatore AQP per via Magno interno 3 e 4.</t>
  </si>
  <si>
    <t>589/2019</t>
  </si>
  <si>
    <t xml:space="preserve">Inizialmente esisteva un unico contatore per la scuola e la casa del custode,  nel 2021 è stata effettuata la voltura del contatore AQP al Comune della casa del custode. Pertanto dal 2021 andrà ribaltato il costo o probabilmente il debitore avrà fatto la voltura a suo nome. </t>
  </si>
  <si>
    <t>Acquisite fatture, trattasi di un unico contatore andrebbe effettuata la ripartizione tra il debitore Diroma e Lacirignola</t>
  </si>
  <si>
    <t>Acquisite fatture luce, trattasi di un unico contatore andrebbe effettuata la ripartizione tra il debitore Diroma e Lacirignola ed inoltre valutare se consumi abitazione oppure condominio</t>
  </si>
  <si>
    <t>30500.02.20035001</t>
  </si>
  <si>
    <t>riepilogo entrata per tipologia immobile</t>
  </si>
  <si>
    <t>riepilogo entrata recupero spese per utenze</t>
  </si>
  <si>
    <t>01031.02.20317006</t>
  </si>
  <si>
    <t>riepilogo uscita imposta di registro e altre imposte</t>
  </si>
  <si>
    <t>Nr. Contratto energia</t>
  </si>
  <si>
    <t>Spese luce 2020 anticipate dal comune e poste a carico dell'utilizzatore</t>
  </si>
  <si>
    <t>Spese acqua 2020 anticipate dal comune e poste a carico dell'utilizzatore</t>
  </si>
  <si>
    <t>Costo Arca Puglia a carico del comune</t>
  </si>
  <si>
    <t>Spese registrazione proroga contratto a carico del Comune</t>
  </si>
  <si>
    <t>01051.03.20213498</t>
  </si>
  <si>
    <t>riepilogo uscita prestazioni di servizi per gestione degli immobili di proprietà comunale</t>
  </si>
  <si>
    <t>nr. rate in un anno</t>
  </si>
  <si>
    <t>PIANO TRIENNALE CONTRATTI DI UTILIZZO PATRIMONIO IMMOBILIARE 2022 - 2024</t>
  </si>
  <si>
    <t xml:space="preserve"> /</t>
  </si>
  <si>
    <t>rata aggiornata alla data odierna (30/09/2021)</t>
  </si>
  <si>
    <t>32/2019</t>
  </si>
  <si>
    <t xml:space="preserve">Probabilmente si rinnoverà al nuovo canone richiesto (Euro 11.400, il canone NON sarà come da mail del commercialista Pelle incrementato dell'IVA). </t>
  </si>
  <si>
    <t>31/2019</t>
  </si>
  <si>
    <t xml:space="preserve">Esiste un unico contatore AQP sia per la scuola che per il custode, viene effettuata lettura e poi ribaltata al debitore. Indicato importo richiesto a rimborso nel 2020. </t>
  </si>
  <si>
    <t>RECUPERARE CONTRATTO</t>
  </si>
  <si>
    <t>Termine ultimo per registrazione contratto il 23/10/2021</t>
  </si>
  <si>
    <t>Ultimo incasso</t>
  </si>
  <si>
    <t>21/2019</t>
  </si>
  <si>
    <t>Contratto scaduto</t>
  </si>
  <si>
    <t>466/2021</t>
  </si>
  <si>
    <t>40/2019</t>
  </si>
  <si>
    <t>36/2019</t>
  </si>
  <si>
    <t>Non risulta incassato febbraio e marzo 2020, ma secondo il codice civile gli incassi vanno imputati al credito pregresso. Pertanto incassato sino ad ottobre 2020.</t>
  </si>
  <si>
    <t xml:space="preserve">325/2019 </t>
  </si>
  <si>
    <t xml:space="preserve"> 510/2021</t>
  </si>
  <si>
    <t xml:space="preserve">326/2019 </t>
  </si>
  <si>
    <t xml:space="preserve"> 523/2021</t>
  </si>
  <si>
    <t>Il contratto, al 06/10/2021, non è stato stipulato in quanto è in essere un contenzioso con il precedente concessionario "Medico Angelo" che occupa abusivamente il locale.</t>
  </si>
  <si>
    <t>No rinnovo tacito</t>
  </si>
  <si>
    <t>data inizio contratto / occupazione</t>
  </si>
  <si>
    <t>data fine contratto / occupazione</t>
  </si>
  <si>
    <t>Alert per rinnovo / disdetta</t>
  </si>
  <si>
    <t xml:space="preserve">TRIENNIO DAL </t>
  </si>
  <si>
    <t>AL</t>
  </si>
  <si>
    <t>Scadenza nel triennio               (1^ periodo o finale)</t>
  </si>
  <si>
    <t>Note interne</t>
  </si>
  <si>
    <t xml:space="preserve">Inviata in data 12/10/2021 lettera prot. 58486 Di richiesta 50% imposta di registro per rinnovo contratto </t>
  </si>
  <si>
    <t xml:space="preserve">Inviata in data 12/10/2021 lettera prot. 58487 Di richiesta 50% imposta di registro per rinnovo contratto </t>
  </si>
  <si>
    <t>inviata il 12/10/2021 lettera prot.58512 di invio pago pa aino a maggio 2022</t>
  </si>
  <si>
    <t>Pagato solo una rata gennaio 2020</t>
  </si>
  <si>
    <t>09/2021</t>
  </si>
  <si>
    <t>09/2019</t>
  </si>
  <si>
    <t>12/2020</t>
  </si>
  <si>
    <t>06/2021</t>
  </si>
  <si>
    <t>08/2021</t>
  </si>
  <si>
    <t>07/2021</t>
  </si>
  <si>
    <t>10/2020</t>
  </si>
  <si>
    <t>03/2019</t>
  </si>
  <si>
    <t>01/2020</t>
  </si>
  <si>
    <t>05/2021</t>
  </si>
  <si>
    <t>07/2020</t>
  </si>
  <si>
    <t>02/2020</t>
  </si>
  <si>
    <t>Inviata in data X/10/2021 lettera prot. XX Di richiesta 50% imposta di registro per rinnovo contratto e pago PA fino a luglio 2022</t>
  </si>
  <si>
    <t>747/2021</t>
  </si>
  <si>
    <t>846/2021</t>
  </si>
  <si>
    <t>122/2022</t>
  </si>
  <si>
    <t>123/2022</t>
  </si>
  <si>
    <t>124/2022</t>
  </si>
  <si>
    <t>125/2022</t>
  </si>
  <si>
    <t>126/2022</t>
  </si>
  <si>
    <t>127/2022</t>
  </si>
  <si>
    <t>128/2022</t>
  </si>
  <si>
    <t>129/2022</t>
  </si>
  <si>
    <t>130/2022</t>
  </si>
  <si>
    <t>131/2022</t>
  </si>
  <si>
    <t>132/2022</t>
  </si>
  <si>
    <t>134/2022</t>
  </si>
  <si>
    <t>133/2022</t>
  </si>
  <si>
    <t>135/2022</t>
  </si>
  <si>
    <t>136/2022</t>
  </si>
  <si>
    <t>137/2022</t>
  </si>
  <si>
    <t>138/2022</t>
  </si>
  <si>
    <t>139/2022</t>
  </si>
  <si>
    <t>140/2022</t>
  </si>
  <si>
    <t>141/2022</t>
  </si>
  <si>
    <t>142/2022</t>
  </si>
  <si>
    <t>143/2022</t>
  </si>
  <si>
    <t>144/2022</t>
  </si>
  <si>
    <t>145/2022</t>
  </si>
  <si>
    <t>146/2022</t>
  </si>
  <si>
    <t>147/2022</t>
  </si>
  <si>
    <t>148/2022</t>
  </si>
  <si>
    <t>149/2022</t>
  </si>
  <si>
    <t>VIA M.JONES NC (N. 6 (CIVICO 4 - SUB 7))</t>
  </si>
  <si>
    <t>VIA M.JONES NC (N. 10 (CIVICO 4 - SUB 6))</t>
  </si>
  <si>
    <t>VIA M.JONES NC ( N. 7 (CIVICO 8 - SUB 14))</t>
  </si>
  <si>
    <t>VIA M.JONES NC (N. 2 (CIVICO 10 - SUB 8))</t>
  </si>
  <si>
    <t>862/2021</t>
  </si>
  <si>
    <t>Canone anno 2021</t>
  </si>
  <si>
    <t>20/2019</t>
  </si>
  <si>
    <t>117/2021</t>
  </si>
  <si>
    <t xml:space="preserve">CANONI DI LOCAZIONE/CONCESSIONE ANNO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</si>
</sst>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-;\-* #,##0.00_-;_-* &quot;-&quot;??_-;_-@_-"/>
    <numFmt numFmtId="165" formatCode="0_ ;\-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3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7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4" fontId="0" fillId="0" borderId="0" xfId="0" applyNumberForma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1" applyFont="1" applyAlignment="1">
      <alignment vertical="center"/>
    </xf>
    <xf numFmtId="164" fontId="1" fillId="2" borderId="1" xfId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164" fontId="0" fillId="0" borderId="0" xfId="1" applyFont="1" applyFill="1" applyAlignment="1">
      <alignment vertical="center"/>
    </xf>
    <xf numFmtId="164" fontId="0" fillId="0" borderId="1" xfId="1" applyFont="1" applyFill="1" applyBorder="1" applyAlignment="1">
      <alignment horizontal="center" vertical="center" wrapText="1"/>
    </xf>
    <xf numFmtId="164" fontId="1" fillId="0" borderId="0" xfId="1" applyFont="1" applyFill="1"/>
    <xf numFmtId="164" fontId="0" fillId="0" borderId="0" xfId="1" applyFont="1" applyFill="1"/>
    <xf numFmtId="164" fontId="1" fillId="0" borderId="0" xfId="1" applyFont="1" applyAlignment="1">
      <alignment vertical="center"/>
    </xf>
    <xf numFmtId="164" fontId="5" fillId="3" borderId="1" xfId="1" applyFont="1" applyFill="1" applyBorder="1" applyAlignment="1">
      <alignment vertical="center" wrapText="1"/>
    </xf>
    <xf numFmtId="164" fontId="0" fillId="3" borderId="1" xfId="1" applyFont="1" applyFill="1" applyBorder="1" applyAlignment="1">
      <alignment vertical="center" wrapText="1"/>
    </xf>
    <xf numFmtId="164" fontId="0" fillId="3" borderId="1" xfId="1" applyFont="1" applyFill="1" applyBorder="1"/>
    <xf numFmtId="164" fontId="0" fillId="0" borderId="0" xfId="1" applyFont="1" applyFill="1" applyBorder="1" applyAlignment="1">
      <alignment horizontal="center" vertical="center" wrapText="1"/>
    </xf>
    <xf numFmtId="164" fontId="0" fillId="0" borderId="0" xfId="1" applyFont="1" applyFill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 wrapText="1"/>
    </xf>
    <xf numFmtId="165" fontId="0" fillId="3" borderId="1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Fill="1" applyAlignment="1">
      <alignment horizontal="center" vertical="center"/>
    </xf>
    <xf numFmtId="1" fontId="1" fillId="0" borderId="1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17" fontId="0" fillId="3" borderId="1" xfId="0" quotePrefix="1" applyNumberFormat="1" applyFill="1" applyBorder="1" applyAlignment="1">
      <alignment horizontal="center" vertical="center" wrapText="1"/>
    </xf>
    <xf numFmtId="0" fontId="0" fillId="3" borderId="1" xfId="0" quotePrefix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164" fontId="0" fillId="3" borderId="1" xfId="1" applyFont="1" applyFill="1" applyBorder="1" applyAlignment="1">
      <alignment horizontal="center" vertical="center" wrapText="1"/>
    </xf>
    <xf numFmtId="164" fontId="6" fillId="3" borderId="1" xfId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 wrapText="1"/>
    </xf>
    <xf numFmtId="0" fontId="0" fillId="3" borderId="1" xfId="1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43" fontId="6" fillId="0" borderId="0" xfId="0" applyNumberFormat="1" applyFont="1" applyFill="1" applyAlignment="1">
      <alignment vertical="center" wrapText="1"/>
    </xf>
    <xf numFmtId="13" fontId="5" fillId="3" borderId="1" xfId="1" quotePrefix="1" applyNumberFormat="1" applyFont="1" applyFill="1" applyBorder="1" applyAlignment="1">
      <alignment horizontal="center" vertical="center" wrapText="1"/>
    </xf>
    <xf numFmtId="1" fontId="5" fillId="3" borderId="1" xfId="1" applyNumberFormat="1" applyFont="1" applyFill="1" applyBorder="1" applyAlignment="1">
      <alignment horizontal="center" vertical="center" wrapText="1"/>
    </xf>
    <xf numFmtId="164" fontId="5" fillId="3" borderId="1" xfId="1" quotePrefix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2" fontId="0" fillId="0" borderId="0" xfId="3" applyNumberFormat="1" applyFont="1" applyFill="1" applyAlignment="1">
      <alignment vertical="center"/>
    </xf>
    <xf numFmtId="2" fontId="1" fillId="2" borderId="1" xfId="3" applyNumberFormat="1" applyFont="1" applyFill="1" applyBorder="1" applyAlignment="1">
      <alignment horizontal="center" vertical="center" wrapText="1"/>
    </xf>
    <xf numFmtId="2" fontId="0" fillId="3" borderId="1" xfId="3" applyNumberFormat="1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justify" vertical="justify"/>
    </xf>
  </cellXfs>
  <cellStyles count="4">
    <cellStyle name="Migliaia" xfId="1" builtinId="3"/>
    <cellStyle name="Normale" xfId="0" builtinId="0"/>
    <cellStyle name="Normale 2" xfId="2" xr:uid="{00000000-0005-0000-0000-000002000000}"/>
    <cellStyle name="Valuta" xfId="3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42538-69FA-4865-A7FF-BFC9289DA764}">
  <sheetPr filterMode="1"/>
  <dimension ref="A1:AL105"/>
  <sheetViews>
    <sheetView showGridLines="0" topLeftCell="D1" zoomScale="80" zoomScaleNormal="80" workbookViewId="0">
      <pane ySplit="3" topLeftCell="A12" activePane="bottomLeft" state="frozen"/>
      <selection pane="bottomLeft" activeCell="F75" sqref="F75"/>
    </sheetView>
  </sheetViews>
  <sheetFormatPr defaultColWidth="9.109375" defaultRowHeight="14.4" outlineLevelCol="1" x14ac:dyDescent="0.3"/>
  <cols>
    <col min="1" max="1" width="15.109375" style="2" customWidth="1"/>
    <col min="2" max="2" width="12.6640625" style="2" customWidth="1"/>
    <col min="3" max="3" width="15.109375" style="2" customWidth="1"/>
    <col min="4" max="4" width="12.6640625" style="2" customWidth="1"/>
    <col min="5" max="5" width="29" style="1" customWidth="1"/>
    <col min="6" max="8" width="26" style="1" customWidth="1"/>
    <col min="9" max="9" width="13.109375" style="2" customWidth="1"/>
    <col min="10" max="13" width="15.109375" style="2" customWidth="1"/>
    <col min="14" max="14" width="21.44140625" style="24" customWidth="1" outlineLevel="1"/>
    <col min="15" max="15" width="8.6640625" style="41" customWidth="1" outlineLevel="1"/>
    <col min="16" max="16" width="15.88671875" style="38" bestFit="1" customWidth="1" outlineLevel="1"/>
    <col min="17" max="17" width="16.109375" style="1" customWidth="1" outlineLevel="1"/>
    <col min="18" max="18" width="19.109375" style="1" customWidth="1" outlineLevel="1"/>
    <col min="19" max="21" width="19.44140625" style="24" customWidth="1" outlineLevel="1"/>
    <col min="22" max="22" width="21.44140625" style="2" customWidth="1"/>
    <col min="23" max="23" width="17" style="2" customWidth="1"/>
    <col min="24" max="24" width="46.6640625" style="2" customWidth="1"/>
    <col min="25" max="27" width="17" style="2" customWidth="1"/>
    <col min="28" max="31" width="17" style="37" customWidth="1"/>
    <col min="32" max="32" width="16.109375" style="10" customWidth="1"/>
    <col min="33" max="33" width="46.6640625" style="2" customWidth="1"/>
    <col min="34" max="35" width="9.109375" style="1"/>
    <col min="36" max="36" width="11.109375" style="1" customWidth="1"/>
    <col min="37" max="38" width="12.33203125" style="1" customWidth="1"/>
    <col min="39" max="39" width="9.109375" style="1"/>
    <col min="40" max="40" width="9.109375" style="1" customWidth="1"/>
    <col min="41" max="16384" width="9.109375" style="1"/>
  </cols>
  <sheetData>
    <row r="1" spans="1:38" x14ac:dyDescent="0.3">
      <c r="O1" s="27"/>
      <c r="S1" s="24">
        <f>SUBTOTAL(9,S4:S72)</f>
        <v>41847.839999999997</v>
      </c>
      <c r="T1" s="24">
        <f>SUBTOTAL(9,T4:T72)</f>
        <v>40284.839999999997</v>
      </c>
      <c r="U1" s="24">
        <f>SUBTOTAL(9,U4:U72)</f>
        <v>35595.839999999997</v>
      </c>
      <c r="AB1" s="24">
        <f>SUBTOTAL(9,AB4:AB72)</f>
        <v>1057.49</v>
      </c>
      <c r="AC1" s="24">
        <f>SUBTOTAL(9,AC4:AC72)</f>
        <v>1258.1799999999998</v>
      </c>
      <c r="AD1" s="24">
        <f>SUBTOTAL(9,AD4:AD72)</f>
        <v>277.5</v>
      </c>
      <c r="AE1" s="24">
        <f>SUBTOTAL(9,AE4:AE72)</f>
        <v>702.72</v>
      </c>
      <c r="AF1" s="2"/>
    </row>
    <row r="2" spans="1:38" ht="57" customHeight="1" x14ac:dyDescent="0.3">
      <c r="A2" s="67" t="s">
        <v>210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1"/>
      <c r="AG2" s="1"/>
    </row>
    <row r="3" spans="1:38" s="4" customFormat="1" ht="125.25" customHeight="1" x14ac:dyDescent="0.3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  <c r="F3" s="3" t="s">
        <v>3</v>
      </c>
      <c r="G3" s="3" t="s">
        <v>6</v>
      </c>
      <c r="H3" s="3" t="s">
        <v>8</v>
      </c>
      <c r="I3" s="3" t="s">
        <v>7</v>
      </c>
      <c r="J3" s="3" t="s">
        <v>232</v>
      </c>
      <c r="K3" s="3" t="s">
        <v>233</v>
      </c>
      <c r="L3" s="3" t="s">
        <v>237</v>
      </c>
      <c r="M3" s="3" t="s">
        <v>234</v>
      </c>
      <c r="N3" s="25" t="s">
        <v>212</v>
      </c>
      <c r="O3" s="25" t="s">
        <v>209</v>
      </c>
      <c r="P3" s="25" t="s">
        <v>119</v>
      </c>
      <c r="Q3" s="25" t="s">
        <v>120</v>
      </c>
      <c r="R3" s="25" t="s">
        <v>121</v>
      </c>
      <c r="S3" s="25" t="s">
        <v>109</v>
      </c>
      <c r="T3" s="25" t="s">
        <v>110</v>
      </c>
      <c r="U3" s="25" t="s">
        <v>111</v>
      </c>
      <c r="V3" s="3" t="s">
        <v>69</v>
      </c>
      <c r="W3" s="3" t="s">
        <v>112</v>
      </c>
      <c r="X3" s="3" t="s">
        <v>128</v>
      </c>
      <c r="Y3" s="3" t="s">
        <v>146</v>
      </c>
      <c r="Z3" s="3" t="s">
        <v>147</v>
      </c>
      <c r="AA3" s="3" t="s">
        <v>202</v>
      </c>
      <c r="AB3" s="25" t="s">
        <v>203</v>
      </c>
      <c r="AC3" s="25" t="s">
        <v>204</v>
      </c>
      <c r="AD3" s="25" t="s">
        <v>206</v>
      </c>
      <c r="AE3" s="25" t="s">
        <v>205</v>
      </c>
      <c r="AF3" s="25" t="s">
        <v>219</v>
      </c>
      <c r="AG3" s="3" t="s">
        <v>238</v>
      </c>
    </row>
    <row r="4" spans="1:38" s="5" customFormat="1" ht="43.2" x14ac:dyDescent="0.3">
      <c r="A4" s="46">
        <v>6132</v>
      </c>
      <c r="B4" s="47">
        <v>40080</v>
      </c>
      <c r="C4" s="46">
        <v>857</v>
      </c>
      <c r="D4" s="47">
        <v>39952</v>
      </c>
      <c r="E4" s="48" t="s">
        <v>52</v>
      </c>
      <c r="F4" s="48" t="s">
        <v>53</v>
      </c>
      <c r="G4" s="46" t="s">
        <v>47</v>
      </c>
      <c r="H4" s="46" t="s">
        <v>11</v>
      </c>
      <c r="I4" s="46" t="s">
        <v>46</v>
      </c>
      <c r="J4" s="47">
        <v>40080</v>
      </c>
      <c r="K4" s="47">
        <v>44462</v>
      </c>
      <c r="L4" s="47">
        <v>44462</v>
      </c>
      <c r="M4" s="47"/>
      <c r="N4" s="33">
        <f>148+144</f>
        <v>292</v>
      </c>
      <c r="O4" s="56">
        <v>12</v>
      </c>
      <c r="P4" s="33">
        <v>0</v>
      </c>
      <c r="Q4" s="33">
        <v>0</v>
      </c>
      <c r="R4" s="33">
        <v>0</v>
      </c>
      <c r="S4" s="26">
        <f>$N4*P4</f>
        <v>0</v>
      </c>
      <c r="T4" s="26">
        <f t="shared" ref="T4:U19" si="0">$N4*Q4</f>
        <v>0</v>
      </c>
      <c r="U4" s="26">
        <f t="shared" si="0"/>
        <v>0</v>
      </c>
      <c r="V4" s="6" t="str">
        <f t="shared" ref="V4:V67" si="1">VLOOKUP(G4,$R$78:$V$81,5,FALSE)</f>
        <v>30100.03.2003200201</v>
      </c>
      <c r="W4" s="46" t="s">
        <v>213</v>
      </c>
      <c r="X4" s="46" t="s">
        <v>214</v>
      </c>
      <c r="Y4" s="46">
        <v>107</v>
      </c>
      <c r="Z4" s="43" t="s">
        <v>149</v>
      </c>
      <c r="AA4" s="43" t="s">
        <v>149</v>
      </c>
      <c r="AB4" s="52" t="s">
        <v>149</v>
      </c>
      <c r="AC4" s="52" t="s">
        <v>149</v>
      </c>
      <c r="AD4" s="52"/>
      <c r="AE4" s="52"/>
      <c r="AF4" s="52" t="s">
        <v>243</v>
      </c>
      <c r="AG4" s="46"/>
      <c r="AJ4" s="59"/>
      <c r="AK4" s="59"/>
      <c r="AL4" s="59"/>
    </row>
    <row r="5" spans="1:38" s="5" customFormat="1" ht="28.8" hidden="1" x14ac:dyDescent="0.3">
      <c r="A5" s="46">
        <v>6132</v>
      </c>
      <c r="B5" s="47">
        <v>40080</v>
      </c>
      <c r="C5" s="46" t="s">
        <v>211</v>
      </c>
      <c r="D5" s="46" t="s">
        <v>211</v>
      </c>
      <c r="E5" s="48" t="s">
        <v>52</v>
      </c>
      <c r="F5" s="48" t="s">
        <v>53</v>
      </c>
      <c r="G5" s="46" t="s">
        <v>47</v>
      </c>
      <c r="H5" s="46" t="s">
        <v>11</v>
      </c>
      <c r="I5" s="46">
        <v>6</v>
      </c>
      <c r="J5" s="47">
        <v>44462</v>
      </c>
      <c r="K5" s="47">
        <v>46653</v>
      </c>
      <c r="L5" s="47"/>
      <c r="M5" s="47">
        <f>K5-395</f>
        <v>46258</v>
      </c>
      <c r="N5" s="33">
        <f>11400/12</f>
        <v>950</v>
      </c>
      <c r="O5" s="56">
        <v>12</v>
      </c>
      <c r="P5" s="40">
        <v>12</v>
      </c>
      <c r="Q5" s="40">
        <v>12</v>
      </c>
      <c r="R5" s="40">
        <v>12</v>
      </c>
      <c r="S5" s="26">
        <f t="shared" ref="S5:U68" si="2">$N5*P5</f>
        <v>11400</v>
      </c>
      <c r="T5" s="26">
        <f t="shared" si="0"/>
        <v>11400</v>
      </c>
      <c r="U5" s="26">
        <f t="shared" si="0"/>
        <v>11400</v>
      </c>
      <c r="V5" s="6" t="str">
        <f t="shared" si="1"/>
        <v>30100.03.2003200201</v>
      </c>
      <c r="W5" s="63"/>
      <c r="X5" s="46" t="s">
        <v>218</v>
      </c>
      <c r="Y5" s="46">
        <v>107</v>
      </c>
      <c r="Z5" s="43" t="s">
        <v>149</v>
      </c>
      <c r="AA5" s="43" t="s">
        <v>149</v>
      </c>
      <c r="AB5" s="52" t="s">
        <v>149</v>
      </c>
      <c r="AC5" s="52" t="s">
        <v>149</v>
      </c>
      <c r="AD5" s="52"/>
      <c r="AE5" s="52"/>
      <c r="AF5" s="52" t="s">
        <v>149</v>
      </c>
      <c r="AG5" s="46"/>
      <c r="AJ5" s="59"/>
      <c r="AK5" s="59"/>
      <c r="AL5" s="59"/>
    </row>
    <row r="6" spans="1:38" s="7" customFormat="1" ht="43.2" x14ac:dyDescent="0.3">
      <c r="A6" s="46">
        <v>6144</v>
      </c>
      <c r="B6" s="47">
        <v>40098</v>
      </c>
      <c r="C6" s="46">
        <v>908</v>
      </c>
      <c r="D6" s="47">
        <v>39953</v>
      </c>
      <c r="E6" s="48" t="s">
        <v>50</v>
      </c>
      <c r="F6" s="48" t="s">
        <v>51</v>
      </c>
      <c r="G6" s="46" t="s">
        <v>47</v>
      </c>
      <c r="H6" s="46" t="s">
        <v>11</v>
      </c>
      <c r="I6" s="46" t="s">
        <v>46</v>
      </c>
      <c r="J6" s="47">
        <v>40098</v>
      </c>
      <c r="K6" s="47">
        <v>44480</v>
      </c>
      <c r="L6" s="47">
        <v>44480</v>
      </c>
      <c r="M6" s="47"/>
      <c r="N6" s="33">
        <f>1440/10</f>
        <v>144</v>
      </c>
      <c r="O6" s="56">
        <v>12</v>
      </c>
      <c r="P6" s="33">
        <v>0</v>
      </c>
      <c r="Q6" s="33">
        <v>0</v>
      </c>
      <c r="R6" s="33">
        <v>0</v>
      </c>
      <c r="S6" s="26">
        <f t="shared" si="2"/>
        <v>0</v>
      </c>
      <c r="T6" s="26">
        <f t="shared" si="0"/>
        <v>0</v>
      </c>
      <c r="U6" s="26">
        <f t="shared" si="0"/>
        <v>0</v>
      </c>
      <c r="V6" s="6" t="str">
        <f t="shared" si="1"/>
        <v>30100.03.2003200201</v>
      </c>
      <c r="W6" s="46" t="s">
        <v>215</v>
      </c>
      <c r="X6" s="46" t="s">
        <v>185</v>
      </c>
      <c r="Y6" s="46">
        <v>112</v>
      </c>
      <c r="Z6" s="43" t="s">
        <v>149</v>
      </c>
      <c r="AA6" s="43" t="s">
        <v>149</v>
      </c>
      <c r="AB6" s="52" t="s">
        <v>149</v>
      </c>
      <c r="AC6" s="52" t="s">
        <v>149</v>
      </c>
      <c r="AD6" s="52"/>
      <c r="AE6" s="52"/>
      <c r="AF6" s="52" t="s">
        <v>245</v>
      </c>
      <c r="AG6" s="46"/>
      <c r="AJ6" s="59"/>
      <c r="AK6" s="59"/>
      <c r="AL6" s="59"/>
    </row>
    <row r="7" spans="1:38" s="7" customFormat="1" hidden="1" x14ac:dyDescent="0.3">
      <c r="A7" s="46">
        <v>6144</v>
      </c>
      <c r="B7" s="47">
        <v>40098</v>
      </c>
      <c r="C7" s="46" t="s">
        <v>211</v>
      </c>
      <c r="D7" s="46" t="s">
        <v>211</v>
      </c>
      <c r="E7" s="48" t="s">
        <v>50</v>
      </c>
      <c r="F7" s="48" t="s">
        <v>51</v>
      </c>
      <c r="G7" s="46" t="s">
        <v>47</v>
      </c>
      <c r="H7" s="46" t="s">
        <v>21</v>
      </c>
      <c r="I7" s="46" t="s">
        <v>20</v>
      </c>
      <c r="J7" s="47">
        <v>44480</v>
      </c>
      <c r="K7" s="46" t="s">
        <v>20</v>
      </c>
      <c r="L7" s="47"/>
      <c r="M7" s="47"/>
      <c r="N7" s="33">
        <f>1440/10</f>
        <v>144</v>
      </c>
      <c r="O7" s="56">
        <v>12</v>
      </c>
      <c r="P7" s="40">
        <v>12</v>
      </c>
      <c r="Q7" s="33">
        <v>0</v>
      </c>
      <c r="R7" s="33">
        <v>0</v>
      </c>
      <c r="S7" s="26">
        <f t="shared" si="2"/>
        <v>1728</v>
      </c>
      <c r="T7" s="26">
        <f t="shared" si="0"/>
        <v>0</v>
      </c>
      <c r="U7" s="26">
        <f t="shared" si="0"/>
        <v>0</v>
      </c>
      <c r="V7" s="6" t="str">
        <f t="shared" si="1"/>
        <v>30100.03.2003200201</v>
      </c>
      <c r="W7" s="63"/>
      <c r="X7" s="46"/>
      <c r="Y7" s="46">
        <v>112</v>
      </c>
      <c r="Z7" s="43" t="s">
        <v>149</v>
      </c>
      <c r="AA7" s="43" t="s">
        <v>149</v>
      </c>
      <c r="AB7" s="52" t="s">
        <v>149</v>
      </c>
      <c r="AC7" s="52" t="s">
        <v>149</v>
      </c>
      <c r="AD7" s="52"/>
      <c r="AE7" s="52"/>
      <c r="AF7" s="52" t="s">
        <v>149</v>
      </c>
      <c r="AG7" s="46"/>
      <c r="AJ7" s="59"/>
      <c r="AK7" s="59"/>
      <c r="AL7" s="59"/>
    </row>
    <row r="8" spans="1:38" s="7" customFormat="1" x14ac:dyDescent="0.3">
      <c r="A8" s="46">
        <v>6581</v>
      </c>
      <c r="B8" s="47">
        <v>40809</v>
      </c>
      <c r="C8" s="46">
        <v>1088</v>
      </c>
      <c r="D8" s="47">
        <v>40743</v>
      </c>
      <c r="E8" s="48" t="s">
        <v>48</v>
      </c>
      <c r="F8" s="48" t="s">
        <v>49</v>
      </c>
      <c r="G8" s="46" t="s">
        <v>47</v>
      </c>
      <c r="H8" s="46" t="s">
        <v>11</v>
      </c>
      <c r="I8" s="46" t="s">
        <v>46</v>
      </c>
      <c r="J8" s="47">
        <v>40817</v>
      </c>
      <c r="K8" s="47">
        <v>45199</v>
      </c>
      <c r="L8" s="47">
        <v>45199</v>
      </c>
      <c r="M8" s="47">
        <f>K8-395</f>
        <v>44804</v>
      </c>
      <c r="N8" s="33">
        <f>6252/4</f>
        <v>1563</v>
      </c>
      <c r="O8" s="56">
        <v>4</v>
      </c>
      <c r="P8" s="40">
        <v>4</v>
      </c>
      <c r="Q8" s="40">
        <v>3</v>
      </c>
      <c r="R8" s="33">
        <v>0</v>
      </c>
      <c r="S8" s="26">
        <f t="shared" si="2"/>
        <v>6252</v>
      </c>
      <c r="T8" s="26">
        <f t="shared" si="0"/>
        <v>4689</v>
      </c>
      <c r="U8" s="26">
        <f t="shared" si="0"/>
        <v>0</v>
      </c>
      <c r="V8" s="6" t="str">
        <f t="shared" si="1"/>
        <v>30100.03.2003200201</v>
      </c>
      <c r="W8" s="46" t="s">
        <v>131</v>
      </c>
      <c r="X8" s="46"/>
      <c r="Y8" s="46">
        <v>154</v>
      </c>
      <c r="Z8" s="43" t="s">
        <v>149</v>
      </c>
      <c r="AA8" s="43" t="s">
        <v>149</v>
      </c>
      <c r="AB8" s="52" t="s">
        <v>149</v>
      </c>
      <c r="AC8" s="52" t="s">
        <v>149</v>
      </c>
      <c r="AD8" s="52"/>
      <c r="AE8" s="52"/>
      <c r="AF8" s="52" t="s">
        <v>246</v>
      </c>
      <c r="AG8" s="46"/>
      <c r="AJ8" s="59"/>
      <c r="AK8" s="59"/>
      <c r="AL8" s="59"/>
    </row>
    <row r="9" spans="1:38" s="7" customFormat="1" x14ac:dyDescent="0.3">
      <c r="A9" s="46">
        <v>6736</v>
      </c>
      <c r="B9" s="47">
        <v>41100</v>
      </c>
      <c r="C9" s="46">
        <v>189</v>
      </c>
      <c r="D9" s="47">
        <v>40931</v>
      </c>
      <c r="E9" s="48" t="s">
        <v>151</v>
      </c>
      <c r="F9" s="48" t="s">
        <v>17</v>
      </c>
      <c r="G9" s="46" t="s">
        <v>64</v>
      </c>
      <c r="H9" s="46" t="s">
        <v>11</v>
      </c>
      <c r="I9" s="46" t="s">
        <v>10</v>
      </c>
      <c r="J9" s="47">
        <v>41110</v>
      </c>
      <c r="K9" s="47">
        <v>44031</v>
      </c>
      <c r="L9" s="46"/>
      <c r="M9" s="46"/>
      <c r="N9" s="33">
        <v>0</v>
      </c>
      <c r="O9" s="56">
        <v>12</v>
      </c>
      <c r="P9" s="33">
        <v>0</v>
      </c>
      <c r="Q9" s="33">
        <v>0</v>
      </c>
      <c r="R9" s="33">
        <v>0</v>
      </c>
      <c r="S9" s="26">
        <f t="shared" si="2"/>
        <v>0</v>
      </c>
      <c r="T9" s="26">
        <f t="shared" si="0"/>
        <v>0</v>
      </c>
      <c r="U9" s="26">
        <f t="shared" si="0"/>
        <v>0</v>
      </c>
      <c r="V9" s="6" t="str">
        <f t="shared" si="1"/>
        <v>30100.03.2003200202</v>
      </c>
      <c r="W9" s="46" t="s">
        <v>220</v>
      </c>
      <c r="X9" s="46" t="s">
        <v>217</v>
      </c>
      <c r="Y9" s="46">
        <v>116</v>
      </c>
      <c r="Z9" s="43" t="s">
        <v>149</v>
      </c>
      <c r="AA9" s="43">
        <v>3000337024</v>
      </c>
      <c r="AB9" s="52" t="s">
        <v>149</v>
      </c>
      <c r="AC9" s="52">
        <v>295</v>
      </c>
      <c r="AD9" s="52"/>
      <c r="AE9" s="52"/>
      <c r="AF9" s="62" t="s">
        <v>253</v>
      </c>
      <c r="AG9" s="46"/>
      <c r="AJ9" s="59"/>
      <c r="AK9" s="59"/>
      <c r="AL9" s="59"/>
    </row>
    <row r="10" spans="1:38" s="7" customFormat="1" ht="43.2" hidden="1" x14ac:dyDescent="0.3">
      <c r="A10" s="46">
        <v>6741</v>
      </c>
      <c r="B10" s="47">
        <v>41127</v>
      </c>
      <c r="C10" s="46">
        <v>1764</v>
      </c>
      <c r="D10" s="47">
        <v>40904</v>
      </c>
      <c r="E10" s="48" t="s">
        <v>59</v>
      </c>
      <c r="F10" s="48" t="s">
        <v>60</v>
      </c>
      <c r="G10" s="46" t="s">
        <v>47</v>
      </c>
      <c r="H10" s="46" t="s">
        <v>11</v>
      </c>
      <c r="I10" s="46" t="s">
        <v>46</v>
      </c>
      <c r="J10" s="47">
        <v>41122</v>
      </c>
      <c r="K10" s="47">
        <v>45504</v>
      </c>
      <c r="L10" s="47">
        <f>+K10</f>
        <v>45504</v>
      </c>
      <c r="M10" s="47">
        <f>K10-395</f>
        <v>45109</v>
      </c>
      <c r="N10" s="33">
        <f>1320/12</f>
        <v>110</v>
      </c>
      <c r="O10" s="56">
        <v>12</v>
      </c>
      <c r="P10" s="40">
        <v>12</v>
      </c>
      <c r="Q10" s="40">
        <v>12</v>
      </c>
      <c r="R10" s="40">
        <v>7</v>
      </c>
      <c r="S10" s="26">
        <f t="shared" si="2"/>
        <v>1320</v>
      </c>
      <c r="T10" s="26">
        <f t="shared" si="0"/>
        <v>1320</v>
      </c>
      <c r="U10" s="26">
        <f t="shared" si="0"/>
        <v>770</v>
      </c>
      <c r="V10" s="6" t="str">
        <f t="shared" si="1"/>
        <v>30100.03.2003200201</v>
      </c>
      <c r="W10" s="46" t="s">
        <v>133</v>
      </c>
      <c r="X10" s="46"/>
      <c r="Y10" s="46">
        <v>109</v>
      </c>
      <c r="Z10" s="43" t="s">
        <v>149</v>
      </c>
      <c r="AA10" s="43" t="s">
        <v>149</v>
      </c>
      <c r="AB10" s="52" t="s">
        <v>149</v>
      </c>
      <c r="AC10" s="52" t="s">
        <v>149</v>
      </c>
      <c r="AD10" s="52"/>
      <c r="AE10" s="52"/>
      <c r="AF10" s="52" t="s">
        <v>248</v>
      </c>
      <c r="AG10" s="63" t="s">
        <v>255</v>
      </c>
      <c r="AJ10" s="59"/>
      <c r="AK10" s="59"/>
      <c r="AL10" s="59"/>
    </row>
    <row r="11" spans="1:38" s="8" customFormat="1" hidden="1" x14ac:dyDescent="0.3">
      <c r="A11" s="46">
        <v>7011</v>
      </c>
      <c r="B11" s="47">
        <v>41752</v>
      </c>
      <c r="C11" s="46">
        <v>1306</v>
      </c>
      <c r="D11" s="47">
        <v>41563</v>
      </c>
      <c r="E11" s="48" t="s">
        <v>57</v>
      </c>
      <c r="F11" s="48" t="s">
        <v>58</v>
      </c>
      <c r="G11" s="46" t="s">
        <v>47</v>
      </c>
      <c r="H11" s="46" t="s">
        <v>11</v>
      </c>
      <c r="I11" s="46" t="s">
        <v>46</v>
      </c>
      <c r="J11" s="47">
        <v>41706</v>
      </c>
      <c r="K11" s="47">
        <v>46088</v>
      </c>
      <c r="L11" s="47"/>
      <c r="M11" s="47">
        <f>K11-395</f>
        <v>45693</v>
      </c>
      <c r="N11" s="33">
        <f>7317/4</f>
        <v>1829.25</v>
      </c>
      <c r="O11" s="56">
        <v>4</v>
      </c>
      <c r="P11" s="40">
        <v>4</v>
      </c>
      <c r="Q11" s="40">
        <v>4</v>
      </c>
      <c r="R11" s="40">
        <v>4</v>
      </c>
      <c r="S11" s="26">
        <f t="shared" si="2"/>
        <v>7317</v>
      </c>
      <c r="T11" s="26">
        <f t="shared" si="0"/>
        <v>7317</v>
      </c>
      <c r="U11" s="26">
        <f t="shared" si="0"/>
        <v>7317</v>
      </c>
      <c r="V11" s="6" t="str">
        <f t="shared" si="1"/>
        <v>30100.03.2003200201</v>
      </c>
      <c r="W11" s="46" t="s">
        <v>132</v>
      </c>
      <c r="X11" s="46"/>
      <c r="Y11" s="46">
        <v>114</v>
      </c>
      <c r="Z11" s="43" t="s">
        <v>149</v>
      </c>
      <c r="AA11" s="43" t="s">
        <v>149</v>
      </c>
      <c r="AB11" s="52" t="s">
        <v>149</v>
      </c>
      <c r="AC11" s="52" t="s">
        <v>149</v>
      </c>
      <c r="AD11" s="52"/>
      <c r="AE11" s="52"/>
      <c r="AF11" s="52" t="s">
        <v>246</v>
      </c>
      <c r="AG11" s="46"/>
      <c r="AJ11" s="59"/>
      <c r="AK11" s="59"/>
      <c r="AL11" s="59"/>
    </row>
    <row r="12" spans="1:38" s="8" customFormat="1" ht="43.2" x14ac:dyDescent="0.3">
      <c r="A12" s="46">
        <v>7157</v>
      </c>
      <c r="B12" s="47">
        <v>42114</v>
      </c>
      <c r="C12" s="46">
        <v>442</v>
      </c>
      <c r="D12" s="47">
        <v>42097</v>
      </c>
      <c r="E12" s="48" t="s">
        <v>188</v>
      </c>
      <c r="F12" s="48" t="s">
        <v>55</v>
      </c>
      <c r="G12" s="46" t="s">
        <v>63</v>
      </c>
      <c r="H12" s="46" t="s">
        <v>54</v>
      </c>
      <c r="I12" s="46">
        <v>6</v>
      </c>
      <c r="J12" s="47">
        <v>42122</v>
      </c>
      <c r="K12" s="47">
        <v>44313</v>
      </c>
      <c r="L12" s="47">
        <v>44313</v>
      </c>
      <c r="M12" s="46"/>
      <c r="N12" s="33">
        <v>5117</v>
      </c>
      <c r="O12" s="56">
        <v>0</v>
      </c>
      <c r="P12" s="33">
        <v>0</v>
      </c>
      <c r="Q12" s="33">
        <v>0</v>
      </c>
      <c r="R12" s="33">
        <v>0</v>
      </c>
      <c r="S12" s="26">
        <f t="shared" si="2"/>
        <v>0</v>
      </c>
      <c r="T12" s="26">
        <f t="shared" si="0"/>
        <v>0</v>
      </c>
      <c r="U12" s="26">
        <f t="shared" si="0"/>
        <v>0</v>
      </c>
      <c r="V12" s="6" t="str">
        <f t="shared" si="1"/>
        <v>30100.03.20032003</v>
      </c>
      <c r="W12" s="46" t="s">
        <v>223</v>
      </c>
      <c r="X12" s="46" t="s">
        <v>221</v>
      </c>
      <c r="Y12" s="46">
        <v>12</v>
      </c>
      <c r="Z12" s="43" t="s">
        <v>149</v>
      </c>
      <c r="AA12" s="43" t="s">
        <v>149</v>
      </c>
      <c r="AB12" s="52" t="s">
        <v>149</v>
      </c>
      <c r="AC12" s="52" t="s">
        <v>149</v>
      </c>
      <c r="AD12" s="52"/>
      <c r="AE12" s="52"/>
      <c r="AF12" s="61">
        <v>2021</v>
      </c>
      <c r="AG12" s="46"/>
      <c r="AJ12" s="59"/>
      <c r="AK12" s="59"/>
      <c r="AL12" s="59"/>
    </row>
    <row r="13" spans="1:38" s="7" customFormat="1" x14ac:dyDescent="0.3">
      <c r="A13" s="46">
        <v>7214</v>
      </c>
      <c r="B13" s="47">
        <v>42298</v>
      </c>
      <c r="C13" s="46">
        <v>851</v>
      </c>
      <c r="D13" s="47">
        <v>42202</v>
      </c>
      <c r="E13" s="48" t="s">
        <v>61</v>
      </c>
      <c r="F13" s="48" t="s">
        <v>62</v>
      </c>
      <c r="G13" s="46" t="s">
        <v>47</v>
      </c>
      <c r="H13" s="46" t="s">
        <v>54</v>
      </c>
      <c r="I13" s="46">
        <v>5</v>
      </c>
      <c r="J13" s="47">
        <v>42298</v>
      </c>
      <c r="K13" s="47">
        <v>44367</v>
      </c>
      <c r="L13" s="47">
        <v>44367</v>
      </c>
      <c r="M13" s="47"/>
      <c r="N13" s="33">
        <f>11016/2</f>
        <v>5508</v>
      </c>
      <c r="O13" s="56">
        <v>0</v>
      </c>
      <c r="P13" s="33">
        <v>0</v>
      </c>
      <c r="Q13" s="33">
        <v>0</v>
      </c>
      <c r="R13" s="33">
        <v>0</v>
      </c>
      <c r="S13" s="26">
        <f t="shared" si="2"/>
        <v>0</v>
      </c>
      <c r="T13" s="26">
        <f t="shared" si="0"/>
        <v>0</v>
      </c>
      <c r="U13" s="26">
        <f t="shared" si="0"/>
        <v>0</v>
      </c>
      <c r="V13" s="6" t="str">
        <f t="shared" si="1"/>
        <v>30100.03.2003200201</v>
      </c>
      <c r="W13" s="46" t="s">
        <v>224</v>
      </c>
      <c r="X13" s="46"/>
      <c r="Y13" s="46" t="s">
        <v>174</v>
      </c>
      <c r="Z13" s="43" t="s">
        <v>149</v>
      </c>
      <c r="AA13" s="43" t="s">
        <v>149</v>
      </c>
      <c r="AB13" s="52" t="s">
        <v>149</v>
      </c>
      <c r="AC13" s="52" t="s">
        <v>149</v>
      </c>
      <c r="AD13" s="52"/>
      <c r="AE13" s="52"/>
      <c r="AF13" s="52" t="s">
        <v>246</v>
      </c>
      <c r="AG13" s="46"/>
      <c r="AJ13" s="59"/>
      <c r="AK13" s="59"/>
      <c r="AL13" s="59"/>
    </row>
    <row r="14" spans="1:38" s="8" customFormat="1" ht="28.8" hidden="1" x14ac:dyDescent="0.3">
      <c r="A14" s="46">
        <v>7365</v>
      </c>
      <c r="B14" s="47">
        <v>42845</v>
      </c>
      <c r="C14" s="46">
        <v>1236</v>
      </c>
      <c r="D14" s="47">
        <v>42306</v>
      </c>
      <c r="E14" s="48" t="s">
        <v>164</v>
      </c>
      <c r="F14" s="48" t="s">
        <v>43</v>
      </c>
      <c r="G14" s="46" t="s">
        <v>64</v>
      </c>
      <c r="H14" s="46" t="s">
        <v>33</v>
      </c>
      <c r="I14" s="46" t="s">
        <v>107</v>
      </c>
      <c r="J14" s="47">
        <v>42856</v>
      </c>
      <c r="K14" s="46" t="s">
        <v>20</v>
      </c>
      <c r="L14" s="46"/>
      <c r="M14" s="46"/>
      <c r="N14" s="33">
        <v>41.03</v>
      </c>
      <c r="O14" s="56">
        <v>12</v>
      </c>
      <c r="P14" s="40">
        <v>12</v>
      </c>
      <c r="Q14" s="40">
        <v>12</v>
      </c>
      <c r="R14" s="40">
        <v>12</v>
      </c>
      <c r="S14" s="26">
        <f t="shared" si="2"/>
        <v>492.36</v>
      </c>
      <c r="T14" s="26">
        <f t="shared" si="0"/>
        <v>492.36</v>
      </c>
      <c r="U14" s="26">
        <f t="shared" si="0"/>
        <v>492.36</v>
      </c>
      <c r="V14" s="6" t="str">
        <f t="shared" si="1"/>
        <v>30100.03.2003200202</v>
      </c>
      <c r="W14" s="46" t="s">
        <v>193</v>
      </c>
      <c r="X14" s="46"/>
      <c r="Y14" s="46">
        <v>167</v>
      </c>
      <c r="Z14" s="43" t="s">
        <v>149</v>
      </c>
      <c r="AA14" s="43" t="s">
        <v>149</v>
      </c>
      <c r="AB14" s="52" t="s">
        <v>149</v>
      </c>
      <c r="AC14" s="52" t="s">
        <v>149</v>
      </c>
      <c r="AD14" s="52"/>
      <c r="AE14" s="52">
        <f t="shared" ref="AE14:AE25" si="3">(16*1.22)*12</f>
        <v>234.24</v>
      </c>
      <c r="AF14" s="52" t="s">
        <v>149</v>
      </c>
      <c r="AG14" s="46"/>
      <c r="AJ14" s="59"/>
      <c r="AK14" s="59"/>
      <c r="AL14" s="59"/>
    </row>
    <row r="15" spans="1:38" s="8" customFormat="1" ht="28.8" hidden="1" x14ac:dyDescent="0.3">
      <c r="A15" s="46">
        <v>7377</v>
      </c>
      <c r="B15" s="47">
        <v>42874</v>
      </c>
      <c r="C15" s="46">
        <v>1236</v>
      </c>
      <c r="D15" s="47">
        <v>42296</v>
      </c>
      <c r="E15" s="48" t="s">
        <v>154</v>
      </c>
      <c r="F15" s="48" t="s">
        <v>32</v>
      </c>
      <c r="G15" s="46" t="s">
        <v>64</v>
      </c>
      <c r="H15" s="46" t="s">
        <v>33</v>
      </c>
      <c r="I15" s="46" t="s">
        <v>107</v>
      </c>
      <c r="J15" s="47">
        <v>42887</v>
      </c>
      <c r="K15" s="46" t="s">
        <v>20</v>
      </c>
      <c r="L15" s="46"/>
      <c r="M15" s="46"/>
      <c r="N15" s="33">
        <v>96.13</v>
      </c>
      <c r="O15" s="56">
        <v>12</v>
      </c>
      <c r="P15" s="40">
        <v>12</v>
      </c>
      <c r="Q15" s="40">
        <v>12</v>
      </c>
      <c r="R15" s="40">
        <v>12</v>
      </c>
      <c r="S15" s="26">
        <f t="shared" si="2"/>
        <v>1153.56</v>
      </c>
      <c r="T15" s="26">
        <f t="shared" si="0"/>
        <v>1153.56</v>
      </c>
      <c r="U15" s="26">
        <f t="shared" si="0"/>
        <v>1153.56</v>
      </c>
      <c r="V15" s="6" t="str">
        <f t="shared" si="1"/>
        <v>30100.03.2003200202</v>
      </c>
      <c r="W15" s="46" t="s">
        <v>193</v>
      </c>
      <c r="X15" s="46"/>
      <c r="Y15" s="46">
        <v>157</v>
      </c>
      <c r="Z15" s="43" t="s">
        <v>149</v>
      </c>
      <c r="AA15" s="43" t="s">
        <v>149</v>
      </c>
      <c r="AB15" s="52" t="s">
        <v>149</v>
      </c>
      <c r="AC15" s="52" t="s">
        <v>149</v>
      </c>
      <c r="AD15" s="52"/>
      <c r="AE15" s="52">
        <f t="shared" si="3"/>
        <v>234.24</v>
      </c>
      <c r="AF15" s="52" t="s">
        <v>149</v>
      </c>
      <c r="AG15" s="46"/>
      <c r="AJ15" s="59"/>
      <c r="AK15" s="59"/>
      <c r="AL15" s="59"/>
    </row>
    <row r="16" spans="1:38" s="8" customFormat="1" ht="28.8" hidden="1" x14ac:dyDescent="0.3">
      <c r="A16" s="46">
        <v>7380</v>
      </c>
      <c r="B16" s="47">
        <v>42880</v>
      </c>
      <c r="C16" s="46">
        <v>1236</v>
      </c>
      <c r="D16" s="47">
        <v>42296</v>
      </c>
      <c r="E16" s="48" t="s">
        <v>155</v>
      </c>
      <c r="F16" s="48" t="s">
        <v>34</v>
      </c>
      <c r="G16" s="46" t="s">
        <v>64</v>
      </c>
      <c r="H16" s="46" t="s">
        <v>33</v>
      </c>
      <c r="I16" s="46" t="s">
        <v>107</v>
      </c>
      <c r="J16" s="47">
        <v>42887</v>
      </c>
      <c r="K16" s="46" t="s">
        <v>20</v>
      </c>
      <c r="L16" s="46"/>
      <c r="M16" s="46"/>
      <c r="N16" s="33">
        <v>116.51</v>
      </c>
      <c r="O16" s="56">
        <v>12</v>
      </c>
      <c r="P16" s="40">
        <v>12</v>
      </c>
      <c r="Q16" s="40">
        <v>12</v>
      </c>
      <c r="R16" s="40">
        <v>12</v>
      </c>
      <c r="S16" s="26">
        <f t="shared" si="2"/>
        <v>1398.1200000000001</v>
      </c>
      <c r="T16" s="26">
        <f t="shared" si="0"/>
        <v>1398.1200000000001</v>
      </c>
      <c r="U16" s="26">
        <f t="shared" si="0"/>
        <v>1398.1200000000001</v>
      </c>
      <c r="V16" s="6" t="str">
        <f t="shared" si="1"/>
        <v>30100.03.2003200202</v>
      </c>
      <c r="W16" s="46" t="s">
        <v>193</v>
      </c>
      <c r="X16" s="46"/>
      <c r="Y16" s="46">
        <v>158</v>
      </c>
      <c r="Z16" s="43" t="s">
        <v>149</v>
      </c>
      <c r="AA16" s="43" t="s">
        <v>149</v>
      </c>
      <c r="AB16" s="52" t="s">
        <v>149</v>
      </c>
      <c r="AC16" s="52" t="s">
        <v>149</v>
      </c>
      <c r="AD16" s="52"/>
      <c r="AE16" s="52">
        <f t="shared" si="3"/>
        <v>234.24</v>
      </c>
      <c r="AF16" s="52" t="s">
        <v>149</v>
      </c>
      <c r="AG16" s="46"/>
      <c r="AJ16" s="59"/>
      <c r="AK16" s="59"/>
      <c r="AL16" s="59"/>
    </row>
    <row r="17" spans="1:38" s="8" customFormat="1" ht="28.8" hidden="1" x14ac:dyDescent="0.3">
      <c r="A17" s="46">
        <v>7381</v>
      </c>
      <c r="B17" s="47">
        <v>42880</v>
      </c>
      <c r="C17" s="46">
        <v>1236</v>
      </c>
      <c r="D17" s="47">
        <v>42296</v>
      </c>
      <c r="E17" s="48" t="s">
        <v>157</v>
      </c>
      <c r="F17" s="48" t="s">
        <v>36</v>
      </c>
      <c r="G17" s="46" t="s">
        <v>64</v>
      </c>
      <c r="H17" s="46" t="s">
        <v>33</v>
      </c>
      <c r="I17" s="46" t="s">
        <v>107</v>
      </c>
      <c r="J17" s="47">
        <v>42887</v>
      </c>
      <c r="K17" s="46" t="s">
        <v>20</v>
      </c>
      <c r="L17" s="46"/>
      <c r="M17" s="46"/>
      <c r="N17" s="33">
        <v>33.04</v>
      </c>
      <c r="O17" s="56">
        <v>12</v>
      </c>
      <c r="P17" s="40">
        <v>12</v>
      </c>
      <c r="Q17" s="40">
        <v>12</v>
      </c>
      <c r="R17" s="40">
        <v>12</v>
      </c>
      <c r="S17" s="26">
        <f t="shared" si="2"/>
        <v>396.48</v>
      </c>
      <c r="T17" s="26">
        <f t="shared" si="0"/>
        <v>396.48</v>
      </c>
      <c r="U17" s="26">
        <f t="shared" si="0"/>
        <v>396.48</v>
      </c>
      <c r="V17" s="6" t="str">
        <f t="shared" si="1"/>
        <v>30100.03.2003200202</v>
      </c>
      <c r="W17" s="46" t="s">
        <v>193</v>
      </c>
      <c r="X17" s="46"/>
      <c r="Y17" s="46">
        <v>160</v>
      </c>
      <c r="Z17" s="43" t="s">
        <v>149</v>
      </c>
      <c r="AA17" s="43" t="s">
        <v>149</v>
      </c>
      <c r="AB17" s="52" t="s">
        <v>149</v>
      </c>
      <c r="AC17" s="52" t="s">
        <v>149</v>
      </c>
      <c r="AD17" s="52"/>
      <c r="AE17" s="52">
        <f t="shared" si="3"/>
        <v>234.24</v>
      </c>
      <c r="AF17" s="52" t="s">
        <v>149</v>
      </c>
      <c r="AG17" s="46"/>
      <c r="AJ17" s="59"/>
      <c r="AK17" s="59"/>
      <c r="AL17" s="59"/>
    </row>
    <row r="18" spans="1:38" s="8" customFormat="1" ht="28.8" hidden="1" x14ac:dyDescent="0.3">
      <c r="A18" s="46">
        <v>7378</v>
      </c>
      <c r="B18" s="47">
        <v>42880</v>
      </c>
      <c r="C18" s="46">
        <v>1236</v>
      </c>
      <c r="D18" s="47">
        <v>42296</v>
      </c>
      <c r="E18" s="48" t="s">
        <v>160</v>
      </c>
      <c r="F18" s="48" t="s">
        <v>39</v>
      </c>
      <c r="G18" s="46" t="s">
        <v>64</v>
      </c>
      <c r="H18" s="46" t="s">
        <v>33</v>
      </c>
      <c r="I18" s="46" t="s">
        <v>107</v>
      </c>
      <c r="J18" s="47">
        <v>42887</v>
      </c>
      <c r="K18" s="46" t="s">
        <v>20</v>
      </c>
      <c r="L18" s="46"/>
      <c r="M18" s="46"/>
      <c r="N18" s="33">
        <v>52.48</v>
      </c>
      <c r="O18" s="56">
        <v>12</v>
      </c>
      <c r="P18" s="40">
        <v>12</v>
      </c>
      <c r="Q18" s="40">
        <v>12</v>
      </c>
      <c r="R18" s="40">
        <v>12</v>
      </c>
      <c r="S18" s="26">
        <f t="shared" si="2"/>
        <v>629.76</v>
      </c>
      <c r="T18" s="26">
        <f t="shared" si="0"/>
        <v>629.76</v>
      </c>
      <c r="U18" s="26">
        <f t="shared" si="0"/>
        <v>629.76</v>
      </c>
      <c r="V18" s="6" t="str">
        <f t="shared" si="1"/>
        <v>30100.03.2003200202</v>
      </c>
      <c r="W18" s="46" t="s">
        <v>193</v>
      </c>
      <c r="X18" s="46"/>
      <c r="Y18" s="46">
        <v>163</v>
      </c>
      <c r="Z18" s="43" t="s">
        <v>149</v>
      </c>
      <c r="AA18" s="43" t="s">
        <v>149</v>
      </c>
      <c r="AB18" s="52" t="s">
        <v>149</v>
      </c>
      <c r="AC18" s="52" t="s">
        <v>149</v>
      </c>
      <c r="AD18" s="52"/>
      <c r="AE18" s="52">
        <f t="shared" si="3"/>
        <v>234.24</v>
      </c>
      <c r="AF18" s="52" t="s">
        <v>149</v>
      </c>
      <c r="AG18" s="46"/>
      <c r="AJ18" s="59"/>
      <c r="AK18" s="59"/>
      <c r="AL18" s="59"/>
    </row>
    <row r="19" spans="1:38" s="8" customFormat="1" ht="28.8" hidden="1" x14ac:dyDescent="0.3">
      <c r="A19" s="46">
        <v>7379</v>
      </c>
      <c r="B19" s="47">
        <v>42880</v>
      </c>
      <c r="C19" s="46">
        <v>1236</v>
      </c>
      <c r="D19" s="47">
        <v>42296</v>
      </c>
      <c r="E19" s="48" t="s">
        <v>162</v>
      </c>
      <c r="F19" s="48" t="s">
        <v>41</v>
      </c>
      <c r="G19" s="46" t="s">
        <v>64</v>
      </c>
      <c r="H19" s="46" t="s">
        <v>33</v>
      </c>
      <c r="I19" s="46" t="s">
        <v>107</v>
      </c>
      <c r="J19" s="47">
        <v>42887</v>
      </c>
      <c r="K19" s="46" t="s">
        <v>20</v>
      </c>
      <c r="L19" s="46"/>
      <c r="M19" s="46"/>
      <c r="N19" s="33">
        <v>25</v>
      </c>
      <c r="O19" s="56">
        <v>12</v>
      </c>
      <c r="P19" s="40">
        <v>12</v>
      </c>
      <c r="Q19" s="40">
        <v>12</v>
      </c>
      <c r="R19" s="40">
        <v>12</v>
      </c>
      <c r="S19" s="26">
        <f t="shared" si="2"/>
        <v>300</v>
      </c>
      <c r="T19" s="26">
        <f t="shared" si="0"/>
        <v>300</v>
      </c>
      <c r="U19" s="26">
        <f t="shared" si="0"/>
        <v>300</v>
      </c>
      <c r="V19" s="6" t="str">
        <f t="shared" si="1"/>
        <v>30100.03.2003200202</v>
      </c>
      <c r="W19" s="46" t="s">
        <v>193</v>
      </c>
      <c r="X19" s="46"/>
      <c r="Y19" s="46">
        <v>165</v>
      </c>
      <c r="Z19" s="43" t="s">
        <v>149</v>
      </c>
      <c r="AA19" s="43" t="s">
        <v>149</v>
      </c>
      <c r="AB19" s="52" t="s">
        <v>149</v>
      </c>
      <c r="AC19" s="52" t="s">
        <v>149</v>
      </c>
      <c r="AD19" s="52"/>
      <c r="AE19" s="52">
        <f t="shared" si="3"/>
        <v>234.24</v>
      </c>
      <c r="AF19" s="52" t="s">
        <v>149</v>
      </c>
      <c r="AG19" s="46"/>
      <c r="AJ19" s="59"/>
      <c r="AK19" s="59"/>
      <c r="AL19" s="59"/>
    </row>
    <row r="20" spans="1:38" s="8" customFormat="1" ht="28.8" hidden="1" x14ac:dyDescent="0.3">
      <c r="A20" s="46">
        <v>7382</v>
      </c>
      <c r="B20" s="47">
        <v>42880</v>
      </c>
      <c r="C20" s="46">
        <v>1236</v>
      </c>
      <c r="D20" s="47">
        <v>42296</v>
      </c>
      <c r="E20" s="48" t="s">
        <v>163</v>
      </c>
      <c r="F20" s="48" t="s">
        <v>42</v>
      </c>
      <c r="G20" s="46" t="s">
        <v>64</v>
      </c>
      <c r="H20" s="46" t="s">
        <v>33</v>
      </c>
      <c r="I20" s="46" t="s">
        <v>107</v>
      </c>
      <c r="J20" s="47">
        <v>42887</v>
      </c>
      <c r="K20" s="46" t="s">
        <v>20</v>
      </c>
      <c r="L20" s="46"/>
      <c r="M20" s="46"/>
      <c r="N20" s="33">
        <v>55.15</v>
      </c>
      <c r="O20" s="56">
        <v>12</v>
      </c>
      <c r="P20" s="40">
        <v>12</v>
      </c>
      <c r="Q20" s="40">
        <v>12</v>
      </c>
      <c r="R20" s="40">
        <v>12</v>
      </c>
      <c r="S20" s="26">
        <f t="shared" si="2"/>
        <v>661.8</v>
      </c>
      <c r="T20" s="26">
        <f t="shared" si="2"/>
        <v>661.8</v>
      </c>
      <c r="U20" s="26">
        <f t="shared" si="2"/>
        <v>661.8</v>
      </c>
      <c r="V20" s="6" t="str">
        <f t="shared" si="1"/>
        <v>30100.03.2003200202</v>
      </c>
      <c r="W20" s="46" t="s">
        <v>193</v>
      </c>
      <c r="X20" s="46"/>
      <c r="Y20" s="46">
        <v>166</v>
      </c>
      <c r="Z20" s="43" t="s">
        <v>149</v>
      </c>
      <c r="AA20" s="43" t="s">
        <v>149</v>
      </c>
      <c r="AB20" s="52" t="s">
        <v>149</v>
      </c>
      <c r="AC20" s="52" t="s">
        <v>149</v>
      </c>
      <c r="AD20" s="52"/>
      <c r="AE20" s="52">
        <f t="shared" si="3"/>
        <v>234.24</v>
      </c>
      <c r="AF20" s="52" t="s">
        <v>149</v>
      </c>
      <c r="AG20" s="46"/>
      <c r="AJ20" s="59"/>
      <c r="AK20" s="59"/>
      <c r="AL20" s="59"/>
    </row>
    <row r="21" spans="1:38" s="8" customFormat="1" ht="28.8" hidden="1" x14ac:dyDescent="0.3">
      <c r="A21" s="46">
        <v>7383</v>
      </c>
      <c r="B21" s="47">
        <v>42885</v>
      </c>
      <c r="C21" s="46">
        <v>1236</v>
      </c>
      <c r="D21" s="47">
        <v>42296</v>
      </c>
      <c r="E21" s="48" t="s">
        <v>159</v>
      </c>
      <c r="F21" s="48" t="s">
        <v>38</v>
      </c>
      <c r="G21" s="46" t="s">
        <v>64</v>
      </c>
      <c r="H21" s="46" t="s">
        <v>33</v>
      </c>
      <c r="I21" s="46" t="s">
        <v>107</v>
      </c>
      <c r="J21" s="47">
        <v>42887</v>
      </c>
      <c r="K21" s="46" t="s">
        <v>20</v>
      </c>
      <c r="L21" s="46"/>
      <c r="M21" s="46"/>
      <c r="N21" s="33">
        <v>87.43</v>
      </c>
      <c r="O21" s="56">
        <v>12</v>
      </c>
      <c r="P21" s="40">
        <v>12</v>
      </c>
      <c r="Q21" s="40">
        <v>12</v>
      </c>
      <c r="R21" s="40">
        <v>12</v>
      </c>
      <c r="S21" s="26">
        <f t="shared" si="2"/>
        <v>1049.1600000000001</v>
      </c>
      <c r="T21" s="26">
        <f t="shared" si="2"/>
        <v>1049.1600000000001</v>
      </c>
      <c r="U21" s="26">
        <f t="shared" si="2"/>
        <v>1049.1600000000001</v>
      </c>
      <c r="V21" s="6" t="str">
        <f t="shared" si="1"/>
        <v>30100.03.2003200202</v>
      </c>
      <c r="W21" s="46" t="s">
        <v>193</v>
      </c>
      <c r="X21" s="46"/>
      <c r="Y21" s="46">
        <v>162</v>
      </c>
      <c r="Z21" s="43" t="s">
        <v>149</v>
      </c>
      <c r="AA21" s="43" t="s">
        <v>149</v>
      </c>
      <c r="AB21" s="52" t="s">
        <v>149</v>
      </c>
      <c r="AC21" s="52" t="s">
        <v>149</v>
      </c>
      <c r="AD21" s="52"/>
      <c r="AE21" s="52">
        <f t="shared" si="3"/>
        <v>234.24</v>
      </c>
      <c r="AF21" s="52" t="s">
        <v>149</v>
      </c>
      <c r="AG21" s="46"/>
      <c r="AJ21" s="59"/>
      <c r="AK21" s="59"/>
      <c r="AL21" s="59"/>
    </row>
    <row r="22" spans="1:38" s="8" customFormat="1" ht="28.8" hidden="1" x14ac:dyDescent="0.3">
      <c r="A22" s="46">
        <v>7384</v>
      </c>
      <c r="B22" s="47">
        <v>42885</v>
      </c>
      <c r="C22" s="46">
        <v>1236</v>
      </c>
      <c r="D22" s="47">
        <v>42296</v>
      </c>
      <c r="E22" s="48" t="s">
        <v>161</v>
      </c>
      <c r="F22" s="48" t="s">
        <v>40</v>
      </c>
      <c r="G22" s="46" t="s">
        <v>64</v>
      </c>
      <c r="H22" s="46" t="s">
        <v>33</v>
      </c>
      <c r="I22" s="46" t="s">
        <v>107</v>
      </c>
      <c r="J22" s="47">
        <v>42887</v>
      </c>
      <c r="K22" s="46" t="s">
        <v>20</v>
      </c>
      <c r="L22" s="46"/>
      <c r="M22" s="46"/>
      <c r="N22" s="33">
        <v>46.22</v>
      </c>
      <c r="O22" s="56">
        <v>12</v>
      </c>
      <c r="P22" s="40">
        <v>12</v>
      </c>
      <c r="Q22" s="40">
        <v>12</v>
      </c>
      <c r="R22" s="40">
        <v>12</v>
      </c>
      <c r="S22" s="26">
        <f t="shared" si="2"/>
        <v>554.64</v>
      </c>
      <c r="T22" s="26">
        <f t="shared" si="2"/>
        <v>554.64</v>
      </c>
      <c r="U22" s="26">
        <f t="shared" si="2"/>
        <v>554.64</v>
      </c>
      <c r="V22" s="6" t="str">
        <f t="shared" si="1"/>
        <v>30100.03.2003200202</v>
      </c>
      <c r="W22" s="46" t="s">
        <v>193</v>
      </c>
      <c r="X22" s="46"/>
      <c r="Y22" s="46">
        <v>164</v>
      </c>
      <c r="Z22" s="43" t="s">
        <v>149</v>
      </c>
      <c r="AA22" s="43" t="s">
        <v>149</v>
      </c>
      <c r="AB22" s="52" t="s">
        <v>149</v>
      </c>
      <c r="AC22" s="52" t="s">
        <v>149</v>
      </c>
      <c r="AD22" s="52"/>
      <c r="AE22" s="52">
        <f t="shared" si="3"/>
        <v>234.24</v>
      </c>
      <c r="AF22" s="52" t="s">
        <v>149</v>
      </c>
      <c r="AG22" s="46"/>
      <c r="AJ22" s="59"/>
      <c r="AK22" s="59"/>
      <c r="AL22" s="59"/>
    </row>
    <row r="23" spans="1:38" s="8" customFormat="1" ht="28.8" hidden="1" x14ac:dyDescent="0.3">
      <c r="A23" s="46">
        <v>7390</v>
      </c>
      <c r="B23" s="47">
        <v>42887</v>
      </c>
      <c r="C23" s="46">
        <v>1236</v>
      </c>
      <c r="D23" s="47">
        <v>42296</v>
      </c>
      <c r="E23" s="48" t="s">
        <v>156</v>
      </c>
      <c r="F23" s="48" t="s">
        <v>35</v>
      </c>
      <c r="G23" s="46" t="s">
        <v>64</v>
      </c>
      <c r="H23" s="46" t="s">
        <v>33</v>
      </c>
      <c r="I23" s="46" t="s">
        <v>107</v>
      </c>
      <c r="J23" s="47">
        <v>42887</v>
      </c>
      <c r="K23" s="46" t="s">
        <v>20</v>
      </c>
      <c r="L23" s="46"/>
      <c r="M23" s="46"/>
      <c r="N23" s="33">
        <v>26.68</v>
      </c>
      <c r="O23" s="56">
        <v>12</v>
      </c>
      <c r="P23" s="40">
        <v>12</v>
      </c>
      <c r="Q23" s="40">
        <v>12</v>
      </c>
      <c r="R23" s="40">
        <v>12</v>
      </c>
      <c r="S23" s="26">
        <f t="shared" si="2"/>
        <v>320.15999999999997</v>
      </c>
      <c r="T23" s="26">
        <f t="shared" si="2"/>
        <v>320.15999999999997</v>
      </c>
      <c r="U23" s="26">
        <f t="shared" si="2"/>
        <v>320.15999999999997</v>
      </c>
      <c r="V23" s="6" t="str">
        <f t="shared" si="1"/>
        <v>30100.03.2003200202</v>
      </c>
      <c r="W23" s="46" t="s">
        <v>193</v>
      </c>
      <c r="X23" s="46"/>
      <c r="Y23" s="46">
        <v>159</v>
      </c>
      <c r="Z23" s="43" t="s">
        <v>149</v>
      </c>
      <c r="AA23" s="43" t="s">
        <v>149</v>
      </c>
      <c r="AB23" s="52" t="s">
        <v>149</v>
      </c>
      <c r="AC23" s="52" t="s">
        <v>149</v>
      </c>
      <c r="AD23" s="52"/>
      <c r="AE23" s="52">
        <f t="shared" si="3"/>
        <v>234.24</v>
      </c>
      <c r="AF23" s="52" t="s">
        <v>149</v>
      </c>
      <c r="AG23" s="46"/>
      <c r="AJ23" s="59"/>
      <c r="AK23" s="59"/>
      <c r="AL23" s="59"/>
    </row>
    <row r="24" spans="1:38" s="8" customFormat="1" ht="28.8" hidden="1" x14ac:dyDescent="0.3">
      <c r="A24" s="46">
        <v>7392</v>
      </c>
      <c r="B24" s="47">
        <v>42887</v>
      </c>
      <c r="C24" s="46">
        <v>1236</v>
      </c>
      <c r="D24" s="47">
        <v>42296</v>
      </c>
      <c r="E24" s="48" t="s">
        <v>158</v>
      </c>
      <c r="F24" s="48" t="s">
        <v>37</v>
      </c>
      <c r="G24" s="46" t="s">
        <v>64</v>
      </c>
      <c r="H24" s="46" t="s">
        <v>33</v>
      </c>
      <c r="I24" s="46" t="s">
        <v>107</v>
      </c>
      <c r="J24" s="47">
        <v>42887</v>
      </c>
      <c r="K24" s="46" t="s">
        <v>20</v>
      </c>
      <c r="L24" s="46"/>
      <c r="M24" s="46"/>
      <c r="N24" s="33">
        <v>113.24</v>
      </c>
      <c r="O24" s="56">
        <v>12</v>
      </c>
      <c r="P24" s="40">
        <v>12</v>
      </c>
      <c r="Q24" s="40">
        <v>12</v>
      </c>
      <c r="R24" s="40">
        <v>12</v>
      </c>
      <c r="S24" s="26">
        <f t="shared" si="2"/>
        <v>1358.8799999999999</v>
      </c>
      <c r="T24" s="26">
        <f t="shared" si="2"/>
        <v>1358.8799999999999</v>
      </c>
      <c r="U24" s="26">
        <f t="shared" si="2"/>
        <v>1358.8799999999999</v>
      </c>
      <c r="V24" s="6" t="str">
        <f t="shared" si="1"/>
        <v>30100.03.2003200202</v>
      </c>
      <c r="W24" s="46" t="s">
        <v>193</v>
      </c>
      <c r="X24" s="46"/>
      <c r="Y24" s="46">
        <v>161</v>
      </c>
      <c r="Z24" s="43" t="s">
        <v>149</v>
      </c>
      <c r="AA24" s="43" t="s">
        <v>149</v>
      </c>
      <c r="AB24" s="52" t="s">
        <v>149</v>
      </c>
      <c r="AC24" s="52" t="s">
        <v>149</v>
      </c>
      <c r="AD24" s="52"/>
      <c r="AE24" s="52">
        <f t="shared" si="3"/>
        <v>234.24</v>
      </c>
      <c r="AF24" s="52" t="s">
        <v>149</v>
      </c>
      <c r="AG24" s="46"/>
      <c r="AJ24" s="59"/>
      <c r="AK24" s="59"/>
      <c r="AL24" s="59"/>
    </row>
    <row r="25" spans="1:38" s="8" customFormat="1" ht="28.8" hidden="1" x14ac:dyDescent="0.3">
      <c r="A25" s="46">
        <v>7391</v>
      </c>
      <c r="B25" s="47">
        <v>42887</v>
      </c>
      <c r="C25" s="46">
        <v>1236</v>
      </c>
      <c r="D25" s="47">
        <v>42296</v>
      </c>
      <c r="E25" s="48" t="s">
        <v>165</v>
      </c>
      <c r="F25" s="48" t="s">
        <v>44</v>
      </c>
      <c r="G25" s="46" t="s">
        <v>64</v>
      </c>
      <c r="H25" s="46" t="s">
        <v>33</v>
      </c>
      <c r="I25" s="46" t="s">
        <v>107</v>
      </c>
      <c r="J25" s="47">
        <v>42887</v>
      </c>
      <c r="K25" s="46" t="s">
        <v>20</v>
      </c>
      <c r="L25" s="46"/>
      <c r="M25" s="46"/>
      <c r="N25" s="33">
        <v>103.84</v>
      </c>
      <c r="O25" s="56">
        <v>12</v>
      </c>
      <c r="P25" s="40">
        <v>12</v>
      </c>
      <c r="Q25" s="40">
        <v>12</v>
      </c>
      <c r="R25" s="40">
        <v>12</v>
      </c>
      <c r="S25" s="26">
        <f t="shared" si="2"/>
        <v>1246.08</v>
      </c>
      <c r="T25" s="26">
        <f t="shared" si="2"/>
        <v>1246.08</v>
      </c>
      <c r="U25" s="26">
        <f t="shared" si="2"/>
        <v>1246.08</v>
      </c>
      <c r="V25" s="6" t="str">
        <f t="shared" si="1"/>
        <v>30100.03.2003200202</v>
      </c>
      <c r="W25" s="46" t="s">
        <v>193</v>
      </c>
      <c r="X25" s="46"/>
      <c r="Y25" s="46">
        <v>168</v>
      </c>
      <c r="Z25" s="43" t="s">
        <v>149</v>
      </c>
      <c r="AA25" s="43" t="s">
        <v>149</v>
      </c>
      <c r="AB25" s="52" t="s">
        <v>149</v>
      </c>
      <c r="AC25" s="52" t="s">
        <v>149</v>
      </c>
      <c r="AD25" s="52"/>
      <c r="AE25" s="52">
        <f t="shared" si="3"/>
        <v>234.24</v>
      </c>
      <c r="AF25" s="52" t="s">
        <v>149</v>
      </c>
      <c r="AG25" s="46"/>
      <c r="AJ25" s="59"/>
      <c r="AK25" s="59"/>
      <c r="AL25" s="59"/>
    </row>
    <row r="26" spans="1:38" s="8" customFormat="1" ht="43.2" hidden="1" x14ac:dyDescent="0.3">
      <c r="A26" s="46">
        <v>7411</v>
      </c>
      <c r="B26" s="47">
        <v>42971</v>
      </c>
      <c r="C26" s="46">
        <v>397</v>
      </c>
      <c r="D26" s="47">
        <v>42838</v>
      </c>
      <c r="E26" s="48" t="s">
        <v>14</v>
      </c>
      <c r="F26" s="48" t="s">
        <v>15</v>
      </c>
      <c r="G26" s="46" t="s">
        <v>64</v>
      </c>
      <c r="H26" s="46" t="s">
        <v>11</v>
      </c>
      <c r="I26" s="46" t="s">
        <v>10</v>
      </c>
      <c r="J26" s="47">
        <v>42971</v>
      </c>
      <c r="K26" s="47">
        <v>45892</v>
      </c>
      <c r="L26" s="47"/>
      <c r="M26" s="47">
        <f>K26-395</f>
        <v>45497</v>
      </c>
      <c r="N26" s="33">
        <f>2016/12</f>
        <v>168</v>
      </c>
      <c r="O26" s="56">
        <v>12</v>
      </c>
      <c r="P26" s="40">
        <v>12</v>
      </c>
      <c r="Q26" s="40">
        <v>12</v>
      </c>
      <c r="R26" s="40">
        <v>12</v>
      </c>
      <c r="S26" s="26">
        <f t="shared" si="2"/>
        <v>2016</v>
      </c>
      <c r="T26" s="26">
        <f t="shared" si="2"/>
        <v>2016</v>
      </c>
      <c r="U26" s="26">
        <f t="shared" si="2"/>
        <v>2016</v>
      </c>
      <c r="V26" s="6" t="str">
        <f t="shared" si="1"/>
        <v>30100.03.2003200202</v>
      </c>
      <c r="W26" s="46" t="s">
        <v>115</v>
      </c>
      <c r="X26" s="46"/>
      <c r="Y26" s="46">
        <v>80</v>
      </c>
      <c r="Z26" s="43" t="s">
        <v>149</v>
      </c>
      <c r="AA26" s="43" t="s">
        <v>149</v>
      </c>
      <c r="AB26" s="52" t="s">
        <v>149</v>
      </c>
      <c r="AC26" s="52" t="s">
        <v>149</v>
      </c>
      <c r="AD26" s="52"/>
      <c r="AE26" s="52"/>
      <c r="AF26" s="52" t="s">
        <v>248</v>
      </c>
      <c r="AG26" s="63" t="s">
        <v>255</v>
      </c>
      <c r="AJ26" s="59"/>
      <c r="AK26" s="59"/>
      <c r="AL26" s="59"/>
    </row>
    <row r="27" spans="1:38" s="8" customFormat="1" x14ac:dyDescent="0.3">
      <c r="A27" s="46">
        <v>7422</v>
      </c>
      <c r="B27" s="47">
        <v>42998</v>
      </c>
      <c r="C27" s="46">
        <v>896</v>
      </c>
      <c r="D27" s="47">
        <v>42983</v>
      </c>
      <c r="E27" s="48" t="s">
        <v>30</v>
      </c>
      <c r="F27" s="48" t="s">
        <v>31</v>
      </c>
      <c r="G27" s="46" t="s">
        <v>64</v>
      </c>
      <c r="H27" s="46" t="s">
        <v>11</v>
      </c>
      <c r="I27" s="46">
        <v>2</v>
      </c>
      <c r="J27" s="47">
        <v>42998</v>
      </c>
      <c r="K27" s="47">
        <v>43727</v>
      </c>
      <c r="L27" s="46"/>
      <c r="M27" s="46"/>
      <c r="N27" s="33">
        <v>0</v>
      </c>
      <c r="O27" s="56">
        <v>12</v>
      </c>
      <c r="P27" s="33">
        <v>0</v>
      </c>
      <c r="Q27" s="33">
        <v>0</v>
      </c>
      <c r="R27" s="33">
        <v>0</v>
      </c>
      <c r="S27" s="26">
        <f t="shared" si="2"/>
        <v>0</v>
      </c>
      <c r="T27" s="26">
        <f t="shared" si="2"/>
        <v>0</v>
      </c>
      <c r="U27" s="26">
        <f t="shared" si="2"/>
        <v>0</v>
      </c>
      <c r="V27" s="6" t="str">
        <f t="shared" si="1"/>
        <v>30100.03.2003200202</v>
      </c>
      <c r="W27" s="46" t="s">
        <v>127</v>
      </c>
      <c r="X27" s="46" t="s">
        <v>217</v>
      </c>
      <c r="Y27" s="46">
        <v>83</v>
      </c>
      <c r="Z27" s="43" t="s">
        <v>173</v>
      </c>
      <c r="AA27" s="43" t="s">
        <v>149</v>
      </c>
      <c r="AB27" s="52"/>
      <c r="AC27" s="52" t="s">
        <v>149</v>
      </c>
      <c r="AD27" s="52"/>
      <c r="AE27" s="52"/>
      <c r="AF27" s="52" t="s">
        <v>244</v>
      </c>
      <c r="AG27" s="46"/>
      <c r="AJ27" s="59"/>
      <c r="AK27" s="59"/>
      <c r="AL27" s="59"/>
    </row>
    <row r="28" spans="1:38" s="8" customFormat="1" ht="57.6" x14ac:dyDescent="0.3">
      <c r="A28" s="46">
        <v>7438</v>
      </c>
      <c r="B28" s="47">
        <v>43039</v>
      </c>
      <c r="C28" s="46">
        <v>844</v>
      </c>
      <c r="D28" s="47">
        <v>42961</v>
      </c>
      <c r="E28" s="48" t="s">
        <v>12</v>
      </c>
      <c r="F28" s="48" t="s">
        <v>13</v>
      </c>
      <c r="G28" s="46" t="s">
        <v>64</v>
      </c>
      <c r="H28" s="46" t="s">
        <v>11</v>
      </c>
      <c r="I28" s="46" t="s">
        <v>10</v>
      </c>
      <c r="J28" s="47">
        <v>43040</v>
      </c>
      <c r="K28" s="47">
        <v>45961</v>
      </c>
      <c r="L28" s="47"/>
      <c r="M28" s="47">
        <f>K28-395</f>
        <v>45566</v>
      </c>
      <c r="N28" s="33">
        <f>3708/12</f>
        <v>309</v>
      </c>
      <c r="O28" s="56">
        <v>12</v>
      </c>
      <c r="P28" s="40">
        <v>12</v>
      </c>
      <c r="Q28" s="40">
        <v>12</v>
      </c>
      <c r="R28" s="40">
        <v>12</v>
      </c>
      <c r="S28" s="26">
        <f t="shared" si="2"/>
        <v>3708</v>
      </c>
      <c r="T28" s="26">
        <f t="shared" si="2"/>
        <v>3708</v>
      </c>
      <c r="U28" s="26">
        <f t="shared" si="2"/>
        <v>3708</v>
      </c>
      <c r="V28" s="6" t="str">
        <f t="shared" si="1"/>
        <v>30100.03.2003200202</v>
      </c>
      <c r="W28" s="46" t="s">
        <v>114</v>
      </c>
      <c r="X28" s="46" t="s">
        <v>191</v>
      </c>
      <c r="Y28" s="46">
        <v>72</v>
      </c>
      <c r="Z28" s="46" t="s">
        <v>150</v>
      </c>
      <c r="AA28" s="46">
        <v>3980326445</v>
      </c>
      <c r="AB28" s="52">
        <f>146.08+124.32+128.33+94.93+54.31+53.28+60+69.63+61.83+68.48+81.9+114.4</f>
        <v>1057.49</v>
      </c>
      <c r="AC28" s="53">
        <v>264</v>
      </c>
      <c r="AD28" s="53"/>
      <c r="AE28" s="53"/>
      <c r="AF28" s="52" t="s">
        <v>243</v>
      </c>
      <c r="AG28" s="46" t="s">
        <v>239</v>
      </c>
      <c r="AJ28" s="59"/>
      <c r="AK28" s="59"/>
      <c r="AL28" s="59"/>
    </row>
    <row r="29" spans="1:38" s="8" customFormat="1" ht="28.8" x14ac:dyDescent="0.3">
      <c r="A29" s="46">
        <v>7439</v>
      </c>
      <c r="B29" s="47">
        <v>43039</v>
      </c>
      <c r="C29" s="46">
        <v>843</v>
      </c>
      <c r="D29" s="47">
        <v>42961</v>
      </c>
      <c r="E29" s="48" t="s">
        <v>16</v>
      </c>
      <c r="F29" s="48" t="s">
        <v>86</v>
      </c>
      <c r="G29" s="46" t="s">
        <v>64</v>
      </c>
      <c r="H29" s="46" t="s">
        <v>11</v>
      </c>
      <c r="I29" s="46" t="s">
        <v>10</v>
      </c>
      <c r="J29" s="47">
        <v>43040</v>
      </c>
      <c r="K29" s="47">
        <v>45961</v>
      </c>
      <c r="L29" s="47"/>
      <c r="M29" s="47">
        <f>K29-395</f>
        <v>45566</v>
      </c>
      <c r="N29" s="33">
        <f>2736/12</f>
        <v>228</v>
      </c>
      <c r="O29" s="56">
        <v>12</v>
      </c>
      <c r="P29" s="40">
        <v>12</v>
      </c>
      <c r="Q29" s="40">
        <v>12</v>
      </c>
      <c r="R29" s="40">
        <v>12</v>
      </c>
      <c r="S29" s="26">
        <f t="shared" si="2"/>
        <v>2736</v>
      </c>
      <c r="T29" s="26">
        <f t="shared" si="2"/>
        <v>2736</v>
      </c>
      <c r="U29" s="26">
        <f t="shared" si="2"/>
        <v>2736</v>
      </c>
      <c r="V29" s="6" t="str">
        <f t="shared" si="1"/>
        <v>30100.03.2003200202</v>
      </c>
      <c r="W29" s="46" t="s">
        <v>116</v>
      </c>
      <c r="X29" s="46"/>
      <c r="Y29" s="46">
        <v>88</v>
      </c>
      <c r="Z29" s="43" t="s">
        <v>149</v>
      </c>
      <c r="AA29" s="43" t="s">
        <v>149</v>
      </c>
      <c r="AB29" s="52" t="s">
        <v>149</v>
      </c>
      <c r="AC29" s="52" t="s">
        <v>149</v>
      </c>
      <c r="AD29" s="52"/>
      <c r="AE29" s="52"/>
      <c r="AF29" s="52" t="s">
        <v>243</v>
      </c>
      <c r="AG29" s="46" t="s">
        <v>240</v>
      </c>
      <c r="AJ29" s="59"/>
      <c r="AK29" s="59"/>
      <c r="AL29" s="59"/>
    </row>
    <row r="30" spans="1:38" s="8" customFormat="1" ht="57.6" x14ac:dyDescent="0.3">
      <c r="A30" s="46">
        <v>7461</v>
      </c>
      <c r="B30" s="47">
        <v>43119</v>
      </c>
      <c r="C30" s="46">
        <v>89</v>
      </c>
      <c r="D30" s="47">
        <v>43117</v>
      </c>
      <c r="E30" s="48" t="s">
        <v>71</v>
      </c>
      <c r="F30" s="49" t="s">
        <v>70</v>
      </c>
      <c r="G30" s="46" t="s">
        <v>64</v>
      </c>
      <c r="H30" s="46" t="s">
        <v>11</v>
      </c>
      <c r="I30" s="46">
        <v>2</v>
      </c>
      <c r="J30" s="47">
        <v>43132</v>
      </c>
      <c r="K30" s="47">
        <v>43862</v>
      </c>
      <c r="L30" s="46"/>
      <c r="M30" s="46"/>
      <c r="N30" s="33">
        <v>0</v>
      </c>
      <c r="O30" s="56">
        <v>12</v>
      </c>
      <c r="P30" s="33">
        <v>0</v>
      </c>
      <c r="Q30" s="33">
        <v>0</v>
      </c>
      <c r="R30" s="33">
        <v>0</v>
      </c>
      <c r="S30" s="26">
        <f t="shared" si="2"/>
        <v>0</v>
      </c>
      <c r="T30" s="26">
        <f t="shared" si="2"/>
        <v>0</v>
      </c>
      <c r="U30" s="26">
        <f t="shared" si="2"/>
        <v>0</v>
      </c>
      <c r="V30" s="6" t="str">
        <f t="shared" si="1"/>
        <v>30100.03.2003200202</v>
      </c>
      <c r="W30" s="46" t="s">
        <v>125</v>
      </c>
      <c r="X30" s="46" t="s">
        <v>225</v>
      </c>
      <c r="Y30" s="46">
        <v>82</v>
      </c>
      <c r="Z30" s="43" t="s">
        <v>173</v>
      </c>
      <c r="AA30" s="43" t="s">
        <v>149</v>
      </c>
      <c r="AB30" s="52"/>
      <c r="AC30" s="52" t="s">
        <v>149</v>
      </c>
      <c r="AD30" s="52"/>
      <c r="AE30" s="52"/>
      <c r="AF30" s="60" t="s">
        <v>254</v>
      </c>
      <c r="AG30" s="46"/>
      <c r="AJ30" s="59"/>
      <c r="AK30" s="59"/>
      <c r="AL30" s="59"/>
    </row>
    <row r="31" spans="1:38" s="8" customFormat="1" ht="43.2" hidden="1" x14ac:dyDescent="0.3">
      <c r="A31" s="46">
        <v>7504</v>
      </c>
      <c r="B31" s="47">
        <v>43284</v>
      </c>
      <c r="C31" s="46">
        <v>1343</v>
      </c>
      <c r="D31" s="47">
        <v>43091</v>
      </c>
      <c r="E31" s="48" t="s">
        <v>166</v>
      </c>
      <c r="F31" s="48" t="s">
        <v>72</v>
      </c>
      <c r="G31" s="46" t="s">
        <v>64</v>
      </c>
      <c r="H31" s="46" t="s">
        <v>73</v>
      </c>
      <c r="I31" s="46">
        <v>9</v>
      </c>
      <c r="J31" s="47">
        <v>43284</v>
      </c>
      <c r="K31" s="47">
        <v>46570</v>
      </c>
      <c r="L31" s="47"/>
      <c r="M31" s="47"/>
      <c r="N31" s="33">
        <v>99.92</v>
      </c>
      <c r="O31" s="56">
        <v>12</v>
      </c>
      <c r="P31" s="40">
        <v>12</v>
      </c>
      <c r="Q31" s="40">
        <v>12</v>
      </c>
      <c r="R31" s="40">
        <v>12</v>
      </c>
      <c r="S31" s="26">
        <f t="shared" si="2"/>
        <v>1199.04</v>
      </c>
      <c r="T31" s="26">
        <f t="shared" si="2"/>
        <v>1199.04</v>
      </c>
      <c r="U31" s="26">
        <f t="shared" si="2"/>
        <v>1199.04</v>
      </c>
      <c r="V31" s="6" t="str">
        <f t="shared" si="1"/>
        <v>30100.03.2003200202</v>
      </c>
      <c r="W31" s="46" t="s">
        <v>193</v>
      </c>
      <c r="X31" s="46" t="s">
        <v>184</v>
      </c>
      <c r="Y31" s="46">
        <v>172</v>
      </c>
      <c r="Z31" s="43" t="s">
        <v>149</v>
      </c>
      <c r="AA31" s="43">
        <v>3990318326</v>
      </c>
      <c r="AB31" s="52" t="s">
        <v>149</v>
      </c>
      <c r="AC31" s="52">
        <v>3123.8900000000003</v>
      </c>
      <c r="AD31" s="52"/>
      <c r="AE31" s="52">
        <f>(16*1.22)*12</f>
        <v>234.24</v>
      </c>
      <c r="AF31" s="52" t="s">
        <v>149</v>
      </c>
      <c r="AG31" s="46"/>
      <c r="AJ31" s="59"/>
      <c r="AK31" s="59"/>
      <c r="AL31" s="59"/>
    </row>
    <row r="32" spans="1:38" s="8" customFormat="1" hidden="1" x14ac:dyDescent="0.3">
      <c r="A32" s="46">
        <v>7503</v>
      </c>
      <c r="B32" s="47">
        <v>43284</v>
      </c>
      <c r="C32" s="46">
        <v>1343</v>
      </c>
      <c r="D32" s="47">
        <v>43091</v>
      </c>
      <c r="E32" s="48" t="s">
        <v>74</v>
      </c>
      <c r="F32" s="48" t="s">
        <v>75</v>
      </c>
      <c r="G32" s="46" t="s">
        <v>64</v>
      </c>
      <c r="H32" s="46" t="s">
        <v>73</v>
      </c>
      <c r="I32" s="46">
        <v>9</v>
      </c>
      <c r="J32" s="47">
        <v>43284</v>
      </c>
      <c r="K32" s="47">
        <v>46570</v>
      </c>
      <c r="L32" s="47"/>
      <c r="M32" s="47"/>
      <c r="N32" s="33">
        <v>51.72</v>
      </c>
      <c r="O32" s="56">
        <v>12</v>
      </c>
      <c r="P32" s="40">
        <v>12</v>
      </c>
      <c r="Q32" s="40">
        <v>12</v>
      </c>
      <c r="R32" s="40">
        <v>12</v>
      </c>
      <c r="S32" s="26">
        <f t="shared" si="2"/>
        <v>620.64</v>
      </c>
      <c r="T32" s="26">
        <f t="shared" si="2"/>
        <v>620.64</v>
      </c>
      <c r="U32" s="26">
        <f t="shared" si="2"/>
        <v>620.64</v>
      </c>
      <c r="V32" s="6" t="str">
        <f t="shared" si="1"/>
        <v>30100.03.2003200202</v>
      </c>
      <c r="W32" s="46" t="s">
        <v>193</v>
      </c>
      <c r="X32" s="46"/>
      <c r="Y32" s="46">
        <v>84</v>
      </c>
      <c r="Z32" s="43" t="s">
        <v>149</v>
      </c>
      <c r="AA32" s="43" t="s">
        <v>149</v>
      </c>
      <c r="AB32" s="52" t="s">
        <v>149</v>
      </c>
      <c r="AC32" s="52" t="s">
        <v>149</v>
      </c>
      <c r="AD32" s="52"/>
      <c r="AE32" s="52">
        <f>(16*1.22)*12</f>
        <v>234.24</v>
      </c>
      <c r="AF32" s="52" t="s">
        <v>149</v>
      </c>
      <c r="AG32" s="46"/>
      <c r="AJ32" s="59"/>
      <c r="AK32" s="59"/>
      <c r="AL32" s="59"/>
    </row>
    <row r="33" spans="1:38" s="8" customFormat="1" ht="43.2" x14ac:dyDescent="0.3">
      <c r="A33" s="46">
        <v>7526</v>
      </c>
      <c r="B33" s="47">
        <v>43361</v>
      </c>
      <c r="C33" s="46">
        <v>1343</v>
      </c>
      <c r="D33" s="47">
        <v>43091</v>
      </c>
      <c r="E33" s="48" t="s">
        <v>167</v>
      </c>
      <c r="F33" s="48" t="s">
        <v>93</v>
      </c>
      <c r="G33" s="46" t="s">
        <v>64</v>
      </c>
      <c r="H33" s="46" t="s">
        <v>73</v>
      </c>
      <c r="I33" s="46">
        <v>9</v>
      </c>
      <c r="J33" s="47">
        <v>43375</v>
      </c>
      <c r="K33" s="47">
        <v>46661</v>
      </c>
      <c r="L33" s="47"/>
      <c r="M33" s="47"/>
      <c r="N33" s="33">
        <v>25</v>
      </c>
      <c r="O33" s="56">
        <v>12</v>
      </c>
      <c r="P33" s="40">
        <v>12</v>
      </c>
      <c r="Q33" s="40">
        <v>12</v>
      </c>
      <c r="R33" s="40">
        <v>12</v>
      </c>
      <c r="S33" s="26">
        <f t="shared" si="2"/>
        <v>300</v>
      </c>
      <c r="T33" s="26">
        <f t="shared" si="2"/>
        <v>300</v>
      </c>
      <c r="U33" s="26">
        <f t="shared" si="2"/>
        <v>300</v>
      </c>
      <c r="V33" s="6" t="str">
        <f t="shared" si="1"/>
        <v>30100.03.2003200202</v>
      </c>
      <c r="W33" s="46" t="s">
        <v>193</v>
      </c>
      <c r="X33" s="46" t="s">
        <v>184</v>
      </c>
      <c r="Y33" s="46">
        <v>173</v>
      </c>
      <c r="Z33" s="43" t="s">
        <v>149</v>
      </c>
      <c r="AA33" s="43">
        <v>3990318326</v>
      </c>
      <c r="AB33" s="52" t="s">
        <v>149</v>
      </c>
      <c r="AC33" s="52"/>
      <c r="AD33" s="52"/>
      <c r="AE33" s="52">
        <f>(16*1.22)*12</f>
        <v>234.24</v>
      </c>
      <c r="AF33" s="52" t="s">
        <v>149</v>
      </c>
      <c r="AG33" s="46"/>
      <c r="AJ33" s="59"/>
      <c r="AK33" s="59"/>
      <c r="AL33" s="59"/>
    </row>
    <row r="34" spans="1:38" s="8" customFormat="1" x14ac:dyDescent="0.3">
      <c r="A34" s="46">
        <v>7547</v>
      </c>
      <c r="B34" s="47">
        <v>43437</v>
      </c>
      <c r="C34" s="46">
        <v>1343</v>
      </c>
      <c r="D34" s="47">
        <v>43091</v>
      </c>
      <c r="E34" s="48" t="s">
        <v>94</v>
      </c>
      <c r="F34" s="48" t="s">
        <v>95</v>
      </c>
      <c r="G34" s="46" t="s">
        <v>64</v>
      </c>
      <c r="H34" s="46" t="s">
        <v>73</v>
      </c>
      <c r="I34" s="46">
        <v>9</v>
      </c>
      <c r="J34" s="47">
        <v>43437</v>
      </c>
      <c r="K34" s="47">
        <v>46723</v>
      </c>
      <c r="L34" s="47"/>
      <c r="M34" s="47"/>
      <c r="N34" s="33">
        <v>25</v>
      </c>
      <c r="O34" s="56">
        <v>12</v>
      </c>
      <c r="P34" s="40">
        <v>12</v>
      </c>
      <c r="Q34" s="40">
        <v>12</v>
      </c>
      <c r="R34" s="40">
        <v>12</v>
      </c>
      <c r="S34" s="26">
        <f t="shared" si="2"/>
        <v>300</v>
      </c>
      <c r="T34" s="26">
        <f t="shared" si="2"/>
        <v>300</v>
      </c>
      <c r="U34" s="26">
        <f t="shared" si="2"/>
        <v>300</v>
      </c>
      <c r="V34" s="6" t="str">
        <f t="shared" si="1"/>
        <v>30100.03.2003200202</v>
      </c>
      <c r="W34" s="46" t="s">
        <v>193</v>
      </c>
      <c r="X34" s="46"/>
      <c r="Y34" s="46">
        <v>79</v>
      </c>
      <c r="Z34" s="43" t="s">
        <v>149</v>
      </c>
      <c r="AA34" s="43" t="s">
        <v>149</v>
      </c>
      <c r="AB34" s="52" t="s">
        <v>149</v>
      </c>
      <c r="AC34" s="52" t="s">
        <v>149</v>
      </c>
      <c r="AD34" s="52"/>
      <c r="AE34" s="52">
        <f>(16*1.22)*12</f>
        <v>234.24</v>
      </c>
      <c r="AF34" s="52" t="s">
        <v>149</v>
      </c>
      <c r="AG34" s="46"/>
      <c r="AJ34" s="59"/>
      <c r="AK34" s="59"/>
      <c r="AL34" s="59"/>
    </row>
    <row r="35" spans="1:38" s="8" customFormat="1" x14ac:dyDescent="0.3">
      <c r="A35" s="46">
        <v>7552</v>
      </c>
      <c r="B35" s="47">
        <v>43455</v>
      </c>
      <c r="C35" s="46">
        <v>1343</v>
      </c>
      <c r="D35" s="47">
        <v>43091</v>
      </c>
      <c r="E35" s="48" t="s">
        <v>96</v>
      </c>
      <c r="F35" s="48" t="s">
        <v>97</v>
      </c>
      <c r="G35" s="46" t="s">
        <v>64</v>
      </c>
      <c r="H35" s="46" t="s">
        <v>73</v>
      </c>
      <c r="I35" s="46">
        <v>9</v>
      </c>
      <c r="J35" s="47">
        <v>43455</v>
      </c>
      <c r="K35" s="47">
        <v>46741</v>
      </c>
      <c r="L35" s="47"/>
      <c r="M35" s="47"/>
      <c r="N35" s="33">
        <v>25</v>
      </c>
      <c r="O35" s="56">
        <v>12</v>
      </c>
      <c r="P35" s="40">
        <v>12</v>
      </c>
      <c r="Q35" s="40">
        <v>12</v>
      </c>
      <c r="R35" s="40">
        <v>12</v>
      </c>
      <c r="S35" s="26">
        <f t="shared" si="2"/>
        <v>300</v>
      </c>
      <c r="T35" s="26">
        <f t="shared" si="2"/>
        <v>300</v>
      </c>
      <c r="U35" s="26">
        <f t="shared" si="2"/>
        <v>300</v>
      </c>
      <c r="V35" s="6" t="str">
        <f t="shared" si="1"/>
        <v>30100.03.2003200202</v>
      </c>
      <c r="W35" s="46" t="s">
        <v>193</v>
      </c>
      <c r="X35" s="46"/>
      <c r="Y35" s="46">
        <v>48</v>
      </c>
      <c r="Z35" s="43" t="s">
        <v>149</v>
      </c>
      <c r="AA35" s="43" t="s">
        <v>149</v>
      </c>
      <c r="AB35" s="52" t="s">
        <v>149</v>
      </c>
      <c r="AC35" s="52" t="s">
        <v>149</v>
      </c>
      <c r="AD35" s="52"/>
      <c r="AE35" s="52">
        <f>(16*1.22)*12</f>
        <v>234.24</v>
      </c>
      <c r="AF35" s="52" t="s">
        <v>149</v>
      </c>
      <c r="AG35" s="46"/>
      <c r="AJ35" s="59"/>
      <c r="AK35" s="59"/>
      <c r="AL35" s="59"/>
    </row>
    <row r="36" spans="1:38" s="8" customFormat="1" ht="28.8" x14ac:dyDescent="0.3">
      <c r="A36" s="46">
        <v>7555</v>
      </c>
      <c r="B36" s="47">
        <v>43461</v>
      </c>
      <c r="C36" s="46">
        <v>1320</v>
      </c>
      <c r="D36" s="47">
        <v>43439</v>
      </c>
      <c r="E36" s="48" t="s">
        <v>28</v>
      </c>
      <c r="F36" s="48" t="s">
        <v>29</v>
      </c>
      <c r="G36" s="46" t="s">
        <v>64</v>
      </c>
      <c r="H36" s="46" t="s">
        <v>11</v>
      </c>
      <c r="I36" s="46" t="s">
        <v>10</v>
      </c>
      <c r="J36" s="47">
        <v>43466</v>
      </c>
      <c r="K36" s="47">
        <v>46387</v>
      </c>
      <c r="L36" s="47">
        <v>44926</v>
      </c>
      <c r="M36" s="47">
        <f>K36-395</f>
        <v>45992</v>
      </c>
      <c r="N36" s="33">
        <f>3576/12</f>
        <v>298</v>
      </c>
      <c r="O36" s="56">
        <v>12</v>
      </c>
      <c r="P36" s="40">
        <v>12</v>
      </c>
      <c r="Q36" s="40">
        <v>12</v>
      </c>
      <c r="R36" s="40">
        <v>12</v>
      </c>
      <c r="S36" s="26">
        <f t="shared" si="2"/>
        <v>3576</v>
      </c>
      <c r="T36" s="26">
        <f t="shared" si="2"/>
        <v>3576</v>
      </c>
      <c r="U36" s="26">
        <f t="shared" si="2"/>
        <v>3576</v>
      </c>
      <c r="V36" s="6" t="str">
        <f t="shared" si="1"/>
        <v>30100.03.2003200202</v>
      </c>
      <c r="W36" s="50" t="s">
        <v>122</v>
      </c>
      <c r="X36" s="50" t="s">
        <v>192</v>
      </c>
      <c r="Y36" s="50" t="s">
        <v>152</v>
      </c>
      <c r="Z36" s="43" t="s">
        <v>149</v>
      </c>
      <c r="AA36" s="43">
        <v>3990320397</v>
      </c>
      <c r="AB36" s="52" t="s">
        <v>149</v>
      </c>
      <c r="AC36" s="52">
        <v>699.18</v>
      </c>
      <c r="AD36" s="52">
        <f>286/2</f>
        <v>143</v>
      </c>
      <c r="AE36" s="52"/>
      <c r="AF36" s="52" t="s">
        <v>247</v>
      </c>
      <c r="AG36" s="50"/>
      <c r="AJ36" s="59"/>
      <c r="AK36" s="59"/>
      <c r="AL36" s="59"/>
    </row>
    <row r="37" spans="1:38" s="8" customFormat="1" x14ac:dyDescent="0.3">
      <c r="A37" s="46">
        <v>7556</v>
      </c>
      <c r="B37" s="47">
        <v>43461</v>
      </c>
      <c r="C37" s="46">
        <v>1311</v>
      </c>
      <c r="D37" s="47">
        <v>43439</v>
      </c>
      <c r="E37" s="48" t="s">
        <v>22</v>
      </c>
      <c r="F37" s="48" t="s">
        <v>23</v>
      </c>
      <c r="G37" s="46" t="s">
        <v>64</v>
      </c>
      <c r="H37" s="46" t="s">
        <v>11</v>
      </c>
      <c r="I37" s="46" t="s">
        <v>10</v>
      </c>
      <c r="J37" s="47">
        <v>43466</v>
      </c>
      <c r="K37" s="47">
        <v>46387</v>
      </c>
      <c r="L37" s="47">
        <v>44926</v>
      </c>
      <c r="M37" s="47">
        <f>K37-395</f>
        <v>45992</v>
      </c>
      <c r="N37" s="33">
        <f>3360/12</f>
        <v>280</v>
      </c>
      <c r="O37" s="56">
        <v>12</v>
      </c>
      <c r="P37" s="40">
        <v>12</v>
      </c>
      <c r="Q37" s="40">
        <v>12</v>
      </c>
      <c r="R37" s="40">
        <v>12</v>
      </c>
      <c r="S37" s="26">
        <f t="shared" si="2"/>
        <v>3360</v>
      </c>
      <c r="T37" s="26">
        <f t="shared" si="2"/>
        <v>3360</v>
      </c>
      <c r="U37" s="26">
        <f t="shared" si="2"/>
        <v>3360</v>
      </c>
      <c r="V37" s="6" t="str">
        <f t="shared" si="1"/>
        <v>30100.03.2003200202</v>
      </c>
      <c r="W37" s="46" t="s">
        <v>123</v>
      </c>
      <c r="X37" s="46"/>
      <c r="Y37" s="46">
        <v>89</v>
      </c>
      <c r="Z37" s="43" t="s">
        <v>149</v>
      </c>
      <c r="AA37" s="43">
        <v>3990320397</v>
      </c>
      <c r="AB37" s="52" t="s">
        <v>149</v>
      </c>
      <c r="AC37" s="52"/>
      <c r="AD37" s="52">
        <f>269/2</f>
        <v>134.5</v>
      </c>
      <c r="AE37" s="52"/>
      <c r="AF37" s="52" t="s">
        <v>247</v>
      </c>
      <c r="AG37" s="46"/>
      <c r="AJ37" s="59"/>
      <c r="AK37" s="59"/>
      <c r="AL37" s="59"/>
    </row>
    <row r="38" spans="1:38" s="8" customFormat="1" hidden="1" x14ac:dyDescent="0.3">
      <c r="A38" s="46">
        <v>7558</v>
      </c>
      <c r="B38" s="47">
        <v>43486</v>
      </c>
      <c r="C38" s="46">
        <v>1343</v>
      </c>
      <c r="D38" s="47">
        <v>43091</v>
      </c>
      <c r="E38" s="48" t="s">
        <v>98</v>
      </c>
      <c r="F38" s="48" t="s">
        <v>99</v>
      </c>
      <c r="G38" s="46" t="s">
        <v>64</v>
      </c>
      <c r="H38" s="46" t="s">
        <v>73</v>
      </c>
      <c r="I38" s="46">
        <v>9</v>
      </c>
      <c r="J38" s="47">
        <v>43486</v>
      </c>
      <c r="K38" s="47">
        <v>46772</v>
      </c>
      <c r="L38" s="47"/>
      <c r="M38" s="47"/>
      <c r="N38" s="33">
        <v>55.43</v>
      </c>
      <c r="O38" s="56">
        <v>12</v>
      </c>
      <c r="P38" s="40">
        <v>12</v>
      </c>
      <c r="Q38" s="40">
        <v>12</v>
      </c>
      <c r="R38" s="40">
        <v>12</v>
      </c>
      <c r="S38" s="26">
        <f t="shared" si="2"/>
        <v>665.16</v>
      </c>
      <c r="T38" s="26">
        <f t="shared" si="2"/>
        <v>665.16</v>
      </c>
      <c r="U38" s="26">
        <f t="shared" si="2"/>
        <v>665.16</v>
      </c>
      <c r="V38" s="6" t="str">
        <f t="shared" si="1"/>
        <v>30100.03.2003200202</v>
      </c>
      <c r="W38" s="46" t="s">
        <v>193</v>
      </c>
      <c r="X38" s="46"/>
      <c r="Y38" s="46">
        <v>152</v>
      </c>
      <c r="Z38" s="43" t="s">
        <v>149</v>
      </c>
      <c r="AA38" s="43" t="s">
        <v>149</v>
      </c>
      <c r="AB38" s="52" t="s">
        <v>149</v>
      </c>
      <c r="AC38" s="52" t="s">
        <v>149</v>
      </c>
      <c r="AD38" s="52"/>
      <c r="AE38" s="52">
        <f>(16*1.22)*12</f>
        <v>234.24</v>
      </c>
      <c r="AF38" s="52" t="s">
        <v>149</v>
      </c>
      <c r="AG38" s="46"/>
      <c r="AJ38" s="59"/>
      <c r="AK38" s="59"/>
      <c r="AL38" s="59"/>
    </row>
    <row r="39" spans="1:38" s="8" customFormat="1" hidden="1" x14ac:dyDescent="0.3">
      <c r="A39" s="46">
        <v>7559</v>
      </c>
      <c r="B39" s="47">
        <v>43487</v>
      </c>
      <c r="C39" s="46">
        <v>1343</v>
      </c>
      <c r="D39" s="47">
        <v>43091</v>
      </c>
      <c r="E39" s="48" t="s">
        <v>100</v>
      </c>
      <c r="F39" s="48" t="s">
        <v>101</v>
      </c>
      <c r="G39" s="46" t="s">
        <v>64</v>
      </c>
      <c r="H39" s="46" t="s">
        <v>73</v>
      </c>
      <c r="I39" s="46">
        <v>9</v>
      </c>
      <c r="J39" s="47">
        <v>43487</v>
      </c>
      <c r="K39" s="47">
        <v>46773</v>
      </c>
      <c r="L39" s="47"/>
      <c r="M39" s="47"/>
      <c r="N39" s="33">
        <v>25</v>
      </c>
      <c r="O39" s="56">
        <v>12</v>
      </c>
      <c r="P39" s="40">
        <v>12</v>
      </c>
      <c r="Q39" s="40">
        <v>12</v>
      </c>
      <c r="R39" s="40">
        <v>12</v>
      </c>
      <c r="S39" s="26">
        <f t="shared" si="2"/>
        <v>300</v>
      </c>
      <c r="T39" s="26">
        <f t="shared" si="2"/>
        <v>300</v>
      </c>
      <c r="U39" s="26">
        <f t="shared" si="2"/>
        <v>300</v>
      </c>
      <c r="V39" s="6" t="str">
        <f t="shared" si="1"/>
        <v>30100.03.2003200202</v>
      </c>
      <c r="W39" s="46" t="s">
        <v>193</v>
      </c>
      <c r="X39" s="46"/>
      <c r="Y39" s="46">
        <v>151</v>
      </c>
      <c r="Z39" s="43" t="s">
        <v>149</v>
      </c>
      <c r="AA39" s="43" t="s">
        <v>149</v>
      </c>
      <c r="AB39" s="52" t="s">
        <v>149</v>
      </c>
      <c r="AC39" s="52" t="s">
        <v>149</v>
      </c>
      <c r="AD39" s="52"/>
      <c r="AE39" s="52">
        <f>(16*1.22)*12</f>
        <v>234.24</v>
      </c>
      <c r="AF39" s="52" t="s">
        <v>149</v>
      </c>
      <c r="AG39" s="46"/>
      <c r="AJ39" s="59"/>
      <c r="AK39" s="59"/>
      <c r="AL39" s="59"/>
    </row>
    <row r="40" spans="1:38" s="8" customFormat="1" ht="57.6" hidden="1" x14ac:dyDescent="0.3">
      <c r="A40" s="46">
        <v>7561</v>
      </c>
      <c r="B40" s="47">
        <v>43493</v>
      </c>
      <c r="C40" s="46">
        <v>1310</v>
      </c>
      <c r="D40" s="47">
        <v>43439</v>
      </c>
      <c r="E40" s="48" t="s">
        <v>18</v>
      </c>
      <c r="F40" s="48" t="s">
        <v>19</v>
      </c>
      <c r="G40" s="46" t="s">
        <v>64</v>
      </c>
      <c r="H40" s="46" t="s">
        <v>11</v>
      </c>
      <c r="I40" s="46" t="s">
        <v>10</v>
      </c>
      <c r="J40" s="47">
        <v>43497</v>
      </c>
      <c r="K40" s="47">
        <v>46418</v>
      </c>
      <c r="L40" s="47">
        <v>44957</v>
      </c>
      <c r="M40" s="47">
        <f>K40-395</f>
        <v>46023</v>
      </c>
      <c r="N40" s="33">
        <f>5412/12</f>
        <v>451</v>
      </c>
      <c r="O40" s="56">
        <v>12</v>
      </c>
      <c r="P40" s="40">
        <v>12</v>
      </c>
      <c r="Q40" s="40">
        <v>12</v>
      </c>
      <c r="R40" s="40">
        <v>12</v>
      </c>
      <c r="S40" s="26">
        <f t="shared" si="2"/>
        <v>5412</v>
      </c>
      <c r="T40" s="26">
        <f t="shared" si="2"/>
        <v>5412</v>
      </c>
      <c r="U40" s="26">
        <f t="shared" si="2"/>
        <v>5412</v>
      </c>
      <c r="V40" s="6" t="str">
        <f t="shared" si="1"/>
        <v>30100.03.2003200202</v>
      </c>
      <c r="W40" s="46" t="s">
        <v>118</v>
      </c>
      <c r="X40" s="46" t="s">
        <v>190</v>
      </c>
      <c r="Y40" s="46">
        <v>118</v>
      </c>
      <c r="Z40" s="43" t="s">
        <v>149</v>
      </c>
      <c r="AA40" s="43">
        <v>3920321938</v>
      </c>
      <c r="AB40" s="52" t="s">
        <v>149</v>
      </c>
      <c r="AC40" s="52">
        <v>176</v>
      </c>
      <c r="AD40" s="52">
        <f>432/2</f>
        <v>216</v>
      </c>
      <c r="AE40" s="52"/>
      <c r="AF40" s="52" t="s">
        <v>243</v>
      </c>
      <c r="AG40" s="46"/>
      <c r="AJ40" s="59"/>
      <c r="AK40" s="59"/>
      <c r="AL40" s="59"/>
    </row>
    <row r="41" spans="1:38" s="8" customFormat="1" ht="28.8" hidden="1" x14ac:dyDescent="0.3">
      <c r="A41" s="46">
        <v>7573</v>
      </c>
      <c r="B41" s="47">
        <v>43522</v>
      </c>
      <c r="C41" s="46">
        <v>1274</v>
      </c>
      <c r="D41" s="47">
        <v>43426</v>
      </c>
      <c r="E41" s="48" t="s">
        <v>78</v>
      </c>
      <c r="F41" s="48" t="s">
        <v>79</v>
      </c>
      <c r="G41" s="46" t="s">
        <v>63</v>
      </c>
      <c r="H41" s="46" t="s">
        <v>54</v>
      </c>
      <c r="I41" s="46">
        <v>8</v>
      </c>
      <c r="J41" s="47">
        <v>43525</v>
      </c>
      <c r="K41" s="47">
        <v>46446</v>
      </c>
      <c r="L41" s="47"/>
      <c r="M41" s="47" t="s">
        <v>231</v>
      </c>
      <c r="N41" s="33">
        <f>123/4</f>
        <v>30.75</v>
      </c>
      <c r="O41" s="56">
        <v>4</v>
      </c>
      <c r="P41" s="40">
        <v>4</v>
      </c>
      <c r="Q41" s="40">
        <v>4</v>
      </c>
      <c r="R41" s="40">
        <v>4</v>
      </c>
      <c r="S41" s="26">
        <f t="shared" si="2"/>
        <v>123</v>
      </c>
      <c r="T41" s="26">
        <f t="shared" si="2"/>
        <v>123</v>
      </c>
      <c r="U41" s="26">
        <f t="shared" si="2"/>
        <v>123</v>
      </c>
      <c r="V41" s="6" t="str">
        <f t="shared" si="1"/>
        <v>30100.03.20032003</v>
      </c>
      <c r="W41" s="46" t="s">
        <v>141</v>
      </c>
      <c r="X41" s="46"/>
      <c r="Y41" s="46">
        <v>2300</v>
      </c>
      <c r="Z41" s="43" t="s">
        <v>149</v>
      </c>
      <c r="AA41" s="43" t="s">
        <v>149</v>
      </c>
      <c r="AB41" s="52" t="s">
        <v>149</v>
      </c>
      <c r="AC41" s="52" t="s">
        <v>149</v>
      </c>
      <c r="AD41" s="52"/>
      <c r="AE41" s="52"/>
      <c r="AF41" s="52" t="s">
        <v>250</v>
      </c>
      <c r="AG41" s="46"/>
      <c r="AJ41" s="59"/>
      <c r="AK41" s="59"/>
      <c r="AL41" s="59"/>
    </row>
    <row r="42" spans="1:38" s="8" customFormat="1" ht="28.8" hidden="1" x14ac:dyDescent="0.3">
      <c r="A42" s="46">
        <v>7571</v>
      </c>
      <c r="B42" s="47">
        <v>43522</v>
      </c>
      <c r="C42" s="46">
        <v>1274</v>
      </c>
      <c r="D42" s="47">
        <v>43426</v>
      </c>
      <c r="E42" s="48" t="s">
        <v>80</v>
      </c>
      <c r="F42" s="48" t="s">
        <v>79</v>
      </c>
      <c r="G42" s="46" t="s">
        <v>63</v>
      </c>
      <c r="H42" s="46" t="s">
        <v>54</v>
      </c>
      <c r="I42" s="46">
        <v>8</v>
      </c>
      <c r="J42" s="47">
        <v>43525</v>
      </c>
      <c r="K42" s="47">
        <v>46446</v>
      </c>
      <c r="L42" s="47"/>
      <c r="M42" s="47" t="s">
        <v>231</v>
      </c>
      <c r="N42" s="33">
        <f>174/4</f>
        <v>43.5</v>
      </c>
      <c r="O42" s="56">
        <v>4</v>
      </c>
      <c r="P42" s="40">
        <v>4</v>
      </c>
      <c r="Q42" s="40">
        <v>4</v>
      </c>
      <c r="R42" s="40">
        <v>4</v>
      </c>
      <c r="S42" s="26">
        <f t="shared" si="2"/>
        <v>174</v>
      </c>
      <c r="T42" s="26">
        <f t="shared" si="2"/>
        <v>174</v>
      </c>
      <c r="U42" s="26">
        <f t="shared" si="2"/>
        <v>174</v>
      </c>
      <c r="V42" s="6" t="str">
        <f t="shared" si="1"/>
        <v>30100.03.20032003</v>
      </c>
      <c r="W42" s="46" t="s">
        <v>142</v>
      </c>
      <c r="X42" s="46"/>
      <c r="Y42" s="46">
        <v>2121</v>
      </c>
      <c r="Z42" s="43" t="s">
        <v>149</v>
      </c>
      <c r="AA42" s="43" t="s">
        <v>149</v>
      </c>
      <c r="AB42" s="52" t="s">
        <v>149</v>
      </c>
      <c r="AC42" s="52" t="s">
        <v>149</v>
      </c>
      <c r="AD42" s="52"/>
      <c r="AE42" s="52"/>
      <c r="AF42" s="52" t="s">
        <v>250</v>
      </c>
      <c r="AG42" s="46"/>
      <c r="AJ42" s="59"/>
      <c r="AK42" s="59"/>
      <c r="AL42" s="59"/>
    </row>
    <row r="43" spans="1:38" s="8" customFormat="1" ht="43.2" hidden="1" x14ac:dyDescent="0.3">
      <c r="A43" s="46">
        <v>7572</v>
      </c>
      <c r="B43" s="47">
        <v>43522</v>
      </c>
      <c r="C43" s="46">
        <v>1274</v>
      </c>
      <c r="D43" s="47">
        <v>43426</v>
      </c>
      <c r="E43" s="48" t="s">
        <v>81</v>
      </c>
      <c r="F43" s="48" t="s">
        <v>79</v>
      </c>
      <c r="G43" s="46" t="s">
        <v>63</v>
      </c>
      <c r="H43" s="46" t="s">
        <v>54</v>
      </c>
      <c r="I43" s="46">
        <v>8</v>
      </c>
      <c r="J43" s="47">
        <v>43525</v>
      </c>
      <c r="K43" s="47">
        <v>46446</v>
      </c>
      <c r="L43" s="47"/>
      <c r="M43" s="47" t="s">
        <v>231</v>
      </c>
      <c r="N43" s="33">
        <f>113/4</f>
        <v>28.25</v>
      </c>
      <c r="O43" s="56">
        <v>4</v>
      </c>
      <c r="P43" s="40">
        <v>4</v>
      </c>
      <c r="Q43" s="40">
        <v>4</v>
      </c>
      <c r="R43" s="40">
        <v>4</v>
      </c>
      <c r="S43" s="26">
        <f t="shared" si="2"/>
        <v>113</v>
      </c>
      <c r="T43" s="26">
        <f t="shared" si="2"/>
        <v>113</v>
      </c>
      <c r="U43" s="26">
        <f t="shared" si="2"/>
        <v>113</v>
      </c>
      <c r="V43" s="6" t="str">
        <f t="shared" si="1"/>
        <v>30100.03.20032003</v>
      </c>
      <c r="W43" s="46" t="s">
        <v>143</v>
      </c>
      <c r="X43" s="46"/>
      <c r="Y43" s="46">
        <v>2210</v>
      </c>
      <c r="Z43" s="43" t="s">
        <v>149</v>
      </c>
      <c r="AA43" s="43" t="s">
        <v>149</v>
      </c>
      <c r="AB43" s="52" t="s">
        <v>149</v>
      </c>
      <c r="AC43" s="52" t="s">
        <v>149</v>
      </c>
      <c r="AD43" s="52"/>
      <c r="AE43" s="52"/>
      <c r="AF43" s="52" t="s">
        <v>250</v>
      </c>
      <c r="AG43" s="46"/>
      <c r="AJ43" s="59"/>
      <c r="AK43" s="59"/>
      <c r="AL43" s="59"/>
    </row>
    <row r="44" spans="1:38" s="8" customFormat="1" ht="43.2" hidden="1" x14ac:dyDescent="0.3">
      <c r="A44" s="46">
        <v>7574</v>
      </c>
      <c r="B44" s="47">
        <v>43522</v>
      </c>
      <c r="C44" s="46">
        <v>1274</v>
      </c>
      <c r="D44" s="47">
        <v>43426</v>
      </c>
      <c r="E44" s="48" t="s">
        <v>91</v>
      </c>
      <c r="F44" s="48" t="s">
        <v>82</v>
      </c>
      <c r="G44" s="46" t="s">
        <v>63</v>
      </c>
      <c r="H44" s="46" t="s">
        <v>54</v>
      </c>
      <c r="I44" s="46">
        <v>8</v>
      </c>
      <c r="J44" s="47">
        <v>43525</v>
      </c>
      <c r="K44" s="47">
        <v>46446</v>
      </c>
      <c r="L44" s="47"/>
      <c r="M44" s="47" t="s">
        <v>231</v>
      </c>
      <c r="N44" s="33">
        <f>311/4</f>
        <v>77.75</v>
      </c>
      <c r="O44" s="56">
        <v>4</v>
      </c>
      <c r="P44" s="40">
        <v>4</v>
      </c>
      <c r="Q44" s="40">
        <v>4</v>
      </c>
      <c r="R44" s="40">
        <v>4</v>
      </c>
      <c r="S44" s="26">
        <f t="shared" si="2"/>
        <v>311</v>
      </c>
      <c r="T44" s="26">
        <f t="shared" si="2"/>
        <v>311</v>
      </c>
      <c r="U44" s="26">
        <f t="shared" si="2"/>
        <v>311</v>
      </c>
      <c r="V44" s="6" t="str">
        <f t="shared" si="1"/>
        <v>30100.03.20032003</v>
      </c>
      <c r="W44" s="46" t="s">
        <v>144</v>
      </c>
      <c r="X44" s="46"/>
      <c r="Y44" s="46">
        <v>2348</v>
      </c>
      <c r="Z44" s="43" t="s">
        <v>149</v>
      </c>
      <c r="AA44" s="43" t="s">
        <v>149</v>
      </c>
      <c r="AB44" s="52" t="s">
        <v>149</v>
      </c>
      <c r="AC44" s="52" t="s">
        <v>149</v>
      </c>
      <c r="AD44" s="52"/>
      <c r="AE44" s="52"/>
      <c r="AF44" s="52" t="s">
        <v>246</v>
      </c>
      <c r="AG44" s="46"/>
      <c r="AJ44" s="59"/>
      <c r="AK44" s="59"/>
      <c r="AL44" s="59"/>
    </row>
    <row r="45" spans="1:38" s="8" customFormat="1" ht="43.2" hidden="1" x14ac:dyDescent="0.3">
      <c r="A45" s="46">
        <v>7575</v>
      </c>
      <c r="B45" s="47">
        <v>43522</v>
      </c>
      <c r="C45" s="46">
        <v>1274</v>
      </c>
      <c r="D45" s="47">
        <v>43426</v>
      </c>
      <c r="E45" s="48" t="s">
        <v>83</v>
      </c>
      <c r="F45" s="48" t="s">
        <v>82</v>
      </c>
      <c r="G45" s="46" t="s">
        <v>63</v>
      </c>
      <c r="H45" s="46" t="s">
        <v>54</v>
      </c>
      <c r="I45" s="46">
        <v>8</v>
      </c>
      <c r="J45" s="47">
        <v>43525</v>
      </c>
      <c r="K45" s="47">
        <v>46446</v>
      </c>
      <c r="L45" s="47"/>
      <c r="M45" s="47" t="s">
        <v>231</v>
      </c>
      <c r="N45" s="33">
        <f>311/4</f>
        <v>77.75</v>
      </c>
      <c r="O45" s="56">
        <v>4</v>
      </c>
      <c r="P45" s="40">
        <v>4</v>
      </c>
      <c r="Q45" s="40">
        <v>4</v>
      </c>
      <c r="R45" s="40">
        <v>4</v>
      </c>
      <c r="S45" s="26">
        <f t="shared" si="2"/>
        <v>311</v>
      </c>
      <c r="T45" s="26">
        <f t="shared" si="2"/>
        <v>311</v>
      </c>
      <c r="U45" s="26">
        <f t="shared" si="2"/>
        <v>311</v>
      </c>
      <c r="V45" s="6" t="str">
        <f t="shared" si="1"/>
        <v>30100.03.20032003</v>
      </c>
      <c r="W45" s="46" t="s">
        <v>145</v>
      </c>
      <c r="X45" s="46"/>
      <c r="Y45" s="46">
        <v>4</v>
      </c>
      <c r="Z45" s="43" t="s">
        <v>149</v>
      </c>
      <c r="AA45" s="43" t="s">
        <v>149</v>
      </c>
      <c r="AB45" s="52" t="s">
        <v>149</v>
      </c>
      <c r="AC45" s="52" t="s">
        <v>149</v>
      </c>
      <c r="AD45" s="52"/>
      <c r="AE45" s="52"/>
      <c r="AF45" s="52" t="s">
        <v>246</v>
      </c>
      <c r="AG45" s="46"/>
      <c r="AJ45" s="59"/>
      <c r="AK45" s="59"/>
      <c r="AL45" s="59"/>
    </row>
    <row r="46" spans="1:38" s="8" customFormat="1" ht="43.2" hidden="1" x14ac:dyDescent="0.3">
      <c r="A46" s="46">
        <v>7584</v>
      </c>
      <c r="B46" s="47">
        <v>43539</v>
      </c>
      <c r="C46" s="46">
        <v>1343</v>
      </c>
      <c r="D46" s="47">
        <v>43091</v>
      </c>
      <c r="E46" s="48" t="s">
        <v>168</v>
      </c>
      <c r="F46" s="48" t="s">
        <v>102</v>
      </c>
      <c r="G46" s="46" t="s">
        <v>64</v>
      </c>
      <c r="H46" s="46" t="s">
        <v>73</v>
      </c>
      <c r="I46" s="46">
        <v>7</v>
      </c>
      <c r="J46" s="47">
        <v>43539</v>
      </c>
      <c r="K46" s="47">
        <v>46095</v>
      </c>
      <c r="L46" s="47"/>
      <c r="M46" s="47"/>
      <c r="N46" s="33">
        <v>51.46</v>
      </c>
      <c r="O46" s="56">
        <v>12</v>
      </c>
      <c r="P46" s="40">
        <v>12</v>
      </c>
      <c r="Q46" s="40">
        <v>12</v>
      </c>
      <c r="R46" s="40">
        <v>12</v>
      </c>
      <c r="S46" s="26">
        <f t="shared" si="2"/>
        <v>617.52</v>
      </c>
      <c r="T46" s="26">
        <f t="shared" si="2"/>
        <v>617.52</v>
      </c>
      <c r="U46" s="26">
        <f t="shared" si="2"/>
        <v>617.52</v>
      </c>
      <c r="V46" s="6" t="str">
        <f t="shared" si="1"/>
        <v>30100.03.2003200202</v>
      </c>
      <c r="W46" s="46" t="s">
        <v>193</v>
      </c>
      <c r="X46" s="46" t="s">
        <v>184</v>
      </c>
      <c r="Y46" s="46">
        <v>174</v>
      </c>
      <c r="Z46" s="43" t="s">
        <v>149</v>
      </c>
      <c r="AA46" s="43">
        <v>3990318326</v>
      </c>
      <c r="AB46" s="52" t="s">
        <v>149</v>
      </c>
      <c r="AC46" s="52"/>
      <c r="AD46" s="52"/>
      <c r="AE46" s="52">
        <f>(16*1.22)*12</f>
        <v>234.24</v>
      </c>
      <c r="AF46" s="52" t="s">
        <v>149</v>
      </c>
      <c r="AG46" s="46"/>
      <c r="AJ46" s="59"/>
      <c r="AK46" s="59"/>
      <c r="AL46" s="59"/>
    </row>
    <row r="47" spans="1:38" s="8" customFormat="1" ht="57.6" hidden="1" x14ac:dyDescent="0.3">
      <c r="A47" s="46">
        <v>7585</v>
      </c>
      <c r="B47" s="47">
        <v>43542</v>
      </c>
      <c r="C47" s="46">
        <v>1274</v>
      </c>
      <c r="D47" s="47">
        <v>43426</v>
      </c>
      <c r="E47" s="48" t="s">
        <v>92</v>
      </c>
      <c r="F47" s="48" t="s">
        <v>77</v>
      </c>
      <c r="G47" s="46" t="s">
        <v>63</v>
      </c>
      <c r="H47" s="46" t="s">
        <v>54</v>
      </c>
      <c r="I47" s="46">
        <v>8</v>
      </c>
      <c r="J47" s="47">
        <v>43552</v>
      </c>
      <c r="K47" s="47">
        <v>46473</v>
      </c>
      <c r="L47" s="47"/>
      <c r="M47" s="47" t="s">
        <v>231</v>
      </c>
      <c r="N47" s="33">
        <f>1256/4</f>
        <v>314</v>
      </c>
      <c r="O47" s="56">
        <v>4</v>
      </c>
      <c r="P47" s="40">
        <v>4</v>
      </c>
      <c r="Q47" s="40">
        <v>4</v>
      </c>
      <c r="R47" s="40">
        <v>4</v>
      </c>
      <c r="S47" s="26">
        <f t="shared" si="2"/>
        <v>1256</v>
      </c>
      <c r="T47" s="26">
        <f t="shared" si="2"/>
        <v>1256</v>
      </c>
      <c r="U47" s="26">
        <f t="shared" si="2"/>
        <v>1256</v>
      </c>
      <c r="V47" s="6" t="str">
        <f t="shared" si="1"/>
        <v>30100.03.20032003</v>
      </c>
      <c r="W47" s="46" t="s">
        <v>140</v>
      </c>
      <c r="X47" s="46"/>
      <c r="Y47" s="46">
        <v>2252</v>
      </c>
      <c r="Z47" s="43" t="s">
        <v>149</v>
      </c>
      <c r="AA47" s="43" t="s">
        <v>149</v>
      </c>
      <c r="AB47" s="52" t="s">
        <v>149</v>
      </c>
      <c r="AC47" s="52" t="s">
        <v>149</v>
      </c>
      <c r="AD47" s="52"/>
      <c r="AE47" s="52"/>
      <c r="AF47" s="52" t="s">
        <v>243</v>
      </c>
      <c r="AG47" s="46"/>
      <c r="AJ47" s="59"/>
      <c r="AK47" s="59"/>
      <c r="AL47" s="59"/>
    </row>
    <row r="48" spans="1:38" s="8" customFormat="1" ht="43.2" hidden="1" x14ac:dyDescent="0.3">
      <c r="A48" s="46">
        <v>7587</v>
      </c>
      <c r="B48" s="47">
        <v>43546</v>
      </c>
      <c r="C48" s="46">
        <v>1343</v>
      </c>
      <c r="D48" s="47">
        <v>43091</v>
      </c>
      <c r="E48" s="48" t="s">
        <v>169</v>
      </c>
      <c r="F48" s="48" t="s">
        <v>103</v>
      </c>
      <c r="G48" s="46" t="s">
        <v>64</v>
      </c>
      <c r="H48" s="46" t="s">
        <v>73</v>
      </c>
      <c r="I48" s="46">
        <v>7</v>
      </c>
      <c r="J48" s="47">
        <v>43539</v>
      </c>
      <c r="K48" s="47">
        <v>46095</v>
      </c>
      <c r="L48" s="47"/>
      <c r="M48" s="47"/>
      <c r="N48" s="33">
        <v>53.23</v>
      </c>
      <c r="O48" s="56">
        <v>12</v>
      </c>
      <c r="P48" s="40">
        <v>12</v>
      </c>
      <c r="Q48" s="40">
        <v>12</v>
      </c>
      <c r="R48" s="40">
        <v>12</v>
      </c>
      <c r="S48" s="26">
        <f t="shared" si="2"/>
        <v>638.76</v>
      </c>
      <c r="T48" s="26">
        <f t="shared" si="2"/>
        <v>638.76</v>
      </c>
      <c r="U48" s="26">
        <f t="shared" si="2"/>
        <v>638.76</v>
      </c>
      <c r="V48" s="6" t="str">
        <f t="shared" si="1"/>
        <v>30100.03.2003200202</v>
      </c>
      <c r="W48" s="46" t="s">
        <v>193</v>
      </c>
      <c r="X48" s="46" t="s">
        <v>184</v>
      </c>
      <c r="Y48" s="46">
        <v>175</v>
      </c>
      <c r="Z48" s="43" t="s">
        <v>149</v>
      </c>
      <c r="AA48" s="43">
        <v>3990318326</v>
      </c>
      <c r="AB48" s="52" t="s">
        <v>149</v>
      </c>
      <c r="AC48" s="54"/>
      <c r="AD48" s="52"/>
      <c r="AE48" s="52">
        <f>(16*1.22)*12</f>
        <v>234.24</v>
      </c>
      <c r="AF48" s="52" t="s">
        <v>149</v>
      </c>
      <c r="AG48" s="46"/>
      <c r="AJ48" s="59"/>
      <c r="AK48" s="59"/>
      <c r="AL48" s="59"/>
    </row>
    <row r="49" spans="1:38" s="8" customFormat="1" ht="43.2" hidden="1" x14ac:dyDescent="0.3">
      <c r="A49" s="46">
        <v>7588</v>
      </c>
      <c r="B49" s="47">
        <v>43546</v>
      </c>
      <c r="C49" s="46">
        <v>1343</v>
      </c>
      <c r="D49" s="47">
        <v>43091</v>
      </c>
      <c r="E49" s="48" t="s">
        <v>170</v>
      </c>
      <c r="F49" s="48" t="s">
        <v>104</v>
      </c>
      <c r="G49" s="46" t="s">
        <v>64</v>
      </c>
      <c r="H49" s="46" t="s">
        <v>73</v>
      </c>
      <c r="I49" s="46">
        <v>9</v>
      </c>
      <c r="J49" s="47">
        <v>43546</v>
      </c>
      <c r="K49" s="47">
        <v>46833</v>
      </c>
      <c r="L49" s="47"/>
      <c r="M49" s="47"/>
      <c r="N49" s="33">
        <v>25</v>
      </c>
      <c r="O49" s="56">
        <v>12</v>
      </c>
      <c r="P49" s="40">
        <v>12</v>
      </c>
      <c r="Q49" s="40">
        <v>12</v>
      </c>
      <c r="R49" s="40">
        <v>12</v>
      </c>
      <c r="S49" s="26">
        <f t="shared" si="2"/>
        <v>300</v>
      </c>
      <c r="T49" s="26">
        <f t="shared" si="2"/>
        <v>300</v>
      </c>
      <c r="U49" s="26">
        <f t="shared" si="2"/>
        <v>300</v>
      </c>
      <c r="V49" s="6" t="str">
        <f t="shared" si="1"/>
        <v>30100.03.2003200202</v>
      </c>
      <c r="W49" s="46" t="s">
        <v>193</v>
      </c>
      <c r="X49" s="46" t="s">
        <v>184</v>
      </c>
      <c r="Y49" s="46">
        <v>177</v>
      </c>
      <c r="Z49" s="43" t="s">
        <v>149</v>
      </c>
      <c r="AA49" s="43">
        <v>3990318326</v>
      </c>
      <c r="AB49" s="52" t="s">
        <v>149</v>
      </c>
      <c r="AC49" s="52"/>
      <c r="AD49" s="52"/>
      <c r="AE49" s="52">
        <f>(16*1.22)*12</f>
        <v>234.24</v>
      </c>
      <c r="AF49" s="52" t="s">
        <v>149</v>
      </c>
      <c r="AG49" s="46"/>
      <c r="AJ49" s="59"/>
      <c r="AK49" s="59"/>
      <c r="AL49" s="59"/>
    </row>
    <row r="50" spans="1:38" s="8" customFormat="1" ht="43.2" hidden="1" x14ac:dyDescent="0.3">
      <c r="A50" s="46">
        <v>7589</v>
      </c>
      <c r="B50" s="47">
        <v>43546</v>
      </c>
      <c r="C50" s="46">
        <v>1343</v>
      </c>
      <c r="D50" s="47">
        <v>43091</v>
      </c>
      <c r="E50" s="48" t="s">
        <v>171</v>
      </c>
      <c r="F50" s="48" t="s">
        <v>105</v>
      </c>
      <c r="G50" s="46" t="s">
        <v>64</v>
      </c>
      <c r="H50" s="46" t="s">
        <v>73</v>
      </c>
      <c r="I50" s="46">
        <v>9</v>
      </c>
      <c r="J50" s="47">
        <v>43546</v>
      </c>
      <c r="K50" s="47">
        <v>46833</v>
      </c>
      <c r="L50" s="47"/>
      <c r="M50" s="47"/>
      <c r="N50" s="33">
        <v>25</v>
      </c>
      <c r="O50" s="56">
        <v>12</v>
      </c>
      <c r="P50" s="40">
        <v>12</v>
      </c>
      <c r="Q50" s="40">
        <v>12</v>
      </c>
      <c r="R50" s="40">
        <v>12</v>
      </c>
      <c r="S50" s="26">
        <f t="shared" si="2"/>
        <v>300</v>
      </c>
      <c r="T50" s="26">
        <f t="shared" si="2"/>
        <v>300</v>
      </c>
      <c r="U50" s="26">
        <f t="shared" si="2"/>
        <v>300</v>
      </c>
      <c r="V50" s="6" t="str">
        <f t="shared" si="1"/>
        <v>30100.03.2003200202</v>
      </c>
      <c r="W50" s="46" t="s">
        <v>193</v>
      </c>
      <c r="X50" s="46" t="s">
        <v>184</v>
      </c>
      <c r="Y50" s="46">
        <v>176</v>
      </c>
      <c r="Z50" s="43" t="s">
        <v>149</v>
      </c>
      <c r="AA50" s="43">
        <v>3990318326</v>
      </c>
      <c r="AB50" s="52" t="s">
        <v>149</v>
      </c>
      <c r="AC50" s="52"/>
      <c r="AD50" s="52"/>
      <c r="AE50" s="52">
        <f>(16*1.22)*12</f>
        <v>234.24</v>
      </c>
      <c r="AF50" s="52" t="s">
        <v>149</v>
      </c>
      <c r="AG50" s="46"/>
      <c r="AJ50" s="59"/>
      <c r="AK50" s="59"/>
      <c r="AL50" s="59"/>
    </row>
    <row r="51" spans="1:38" s="8" customFormat="1" x14ac:dyDescent="0.3">
      <c r="A51" s="46">
        <v>7602</v>
      </c>
      <c r="B51" s="47">
        <v>43608</v>
      </c>
      <c r="C51" s="46">
        <v>551</v>
      </c>
      <c r="D51" s="47">
        <v>43594</v>
      </c>
      <c r="E51" s="48" t="s">
        <v>88</v>
      </c>
      <c r="F51" s="48" t="s">
        <v>87</v>
      </c>
      <c r="G51" s="46" t="s">
        <v>64</v>
      </c>
      <c r="H51" s="46" t="s">
        <v>25</v>
      </c>
      <c r="I51" s="46">
        <v>2</v>
      </c>
      <c r="J51" s="47">
        <v>43617</v>
      </c>
      <c r="K51" s="47">
        <v>44347</v>
      </c>
      <c r="L51" s="47">
        <v>44347</v>
      </c>
      <c r="M51" s="47"/>
      <c r="N51" s="33">
        <v>331</v>
      </c>
      <c r="O51" s="56">
        <v>12</v>
      </c>
      <c r="P51" s="33">
        <v>0</v>
      </c>
      <c r="Q51" s="33">
        <v>0</v>
      </c>
      <c r="R51" s="33">
        <v>0</v>
      </c>
      <c r="S51" s="26">
        <f t="shared" si="2"/>
        <v>0</v>
      </c>
      <c r="T51" s="26">
        <f t="shared" si="2"/>
        <v>0</v>
      </c>
      <c r="U51" s="26">
        <f t="shared" si="2"/>
        <v>0</v>
      </c>
      <c r="V51" s="6" t="str">
        <f t="shared" si="1"/>
        <v>30100.03.2003200202</v>
      </c>
      <c r="W51" s="46" t="s">
        <v>226</v>
      </c>
      <c r="X51" s="46"/>
      <c r="Y51" s="46">
        <v>179</v>
      </c>
      <c r="Z51" s="43" t="s">
        <v>149</v>
      </c>
      <c r="AA51" s="43" t="s">
        <v>149</v>
      </c>
      <c r="AB51" s="52" t="s">
        <v>149</v>
      </c>
      <c r="AC51" s="52" t="s">
        <v>149</v>
      </c>
      <c r="AD51" s="52"/>
      <c r="AE51" s="52"/>
      <c r="AF51" s="52" t="s">
        <v>251</v>
      </c>
      <c r="AG51" s="46"/>
      <c r="AJ51" s="59"/>
      <c r="AK51" s="59"/>
      <c r="AL51" s="59"/>
    </row>
    <row r="52" spans="1:38" s="8" customFormat="1" x14ac:dyDescent="0.3">
      <c r="A52" s="46">
        <v>7601</v>
      </c>
      <c r="B52" s="47">
        <v>43608</v>
      </c>
      <c r="C52" s="46">
        <v>541</v>
      </c>
      <c r="D52" s="47">
        <v>43587</v>
      </c>
      <c r="E52" s="48" t="s">
        <v>90</v>
      </c>
      <c r="F52" s="48" t="s">
        <v>89</v>
      </c>
      <c r="G52" s="46" t="s">
        <v>64</v>
      </c>
      <c r="H52" s="46" t="s">
        <v>25</v>
      </c>
      <c r="I52" s="46">
        <v>2</v>
      </c>
      <c r="J52" s="47">
        <v>43617</v>
      </c>
      <c r="K52" s="47">
        <v>44347</v>
      </c>
      <c r="L52" s="47">
        <v>44347</v>
      </c>
      <c r="M52" s="47"/>
      <c r="N52" s="33">
        <v>232</v>
      </c>
      <c r="O52" s="56">
        <v>12</v>
      </c>
      <c r="P52" s="33">
        <v>0</v>
      </c>
      <c r="Q52" s="33">
        <v>0</v>
      </c>
      <c r="R52" s="33">
        <v>0</v>
      </c>
      <c r="S52" s="26">
        <f t="shared" si="2"/>
        <v>0</v>
      </c>
      <c r="T52" s="26">
        <f t="shared" si="2"/>
        <v>0</v>
      </c>
      <c r="U52" s="26">
        <f t="shared" si="2"/>
        <v>0</v>
      </c>
      <c r="V52" s="6" t="str">
        <f t="shared" si="1"/>
        <v>30100.03.2003200202</v>
      </c>
      <c r="W52" s="46" t="s">
        <v>228</v>
      </c>
      <c r="X52" s="46"/>
      <c r="Y52" s="46">
        <v>180</v>
      </c>
      <c r="Z52" s="43" t="s">
        <v>149</v>
      </c>
      <c r="AA52" s="43" t="s">
        <v>149</v>
      </c>
      <c r="AB52" s="52" t="s">
        <v>149</v>
      </c>
      <c r="AC52" s="52" t="s">
        <v>149</v>
      </c>
      <c r="AD52" s="52"/>
      <c r="AE52" s="52"/>
      <c r="AF52" s="52" t="s">
        <v>252</v>
      </c>
      <c r="AG52" s="46"/>
      <c r="AJ52" s="59"/>
      <c r="AK52" s="59"/>
      <c r="AL52" s="59"/>
    </row>
    <row r="53" spans="1:38" s="8" customFormat="1" ht="28.8" hidden="1" x14ac:dyDescent="0.3">
      <c r="A53" s="46">
        <v>7663</v>
      </c>
      <c r="B53" s="47">
        <v>43878</v>
      </c>
      <c r="C53" s="46">
        <v>160</v>
      </c>
      <c r="D53" s="47">
        <v>43861</v>
      </c>
      <c r="E53" s="48" t="s">
        <v>137</v>
      </c>
      <c r="F53" s="48" t="s">
        <v>136</v>
      </c>
      <c r="G53" s="46" t="s">
        <v>63</v>
      </c>
      <c r="H53" s="46" t="s">
        <v>54</v>
      </c>
      <c r="I53" s="46">
        <v>9</v>
      </c>
      <c r="J53" s="47">
        <v>43878</v>
      </c>
      <c r="K53" s="47">
        <v>47165</v>
      </c>
      <c r="L53" s="47"/>
      <c r="M53" s="47" t="s">
        <v>231</v>
      </c>
      <c r="N53" s="33">
        <v>9760</v>
      </c>
      <c r="O53" s="56">
        <v>1</v>
      </c>
      <c r="P53" s="40">
        <v>1</v>
      </c>
      <c r="Q53" s="40">
        <v>1</v>
      </c>
      <c r="R53" s="40">
        <v>1</v>
      </c>
      <c r="S53" s="26">
        <f t="shared" si="2"/>
        <v>9760</v>
      </c>
      <c r="T53" s="26">
        <f t="shared" si="2"/>
        <v>9760</v>
      </c>
      <c r="U53" s="26">
        <f t="shared" si="2"/>
        <v>9760</v>
      </c>
      <c r="V53" s="6" t="str">
        <f t="shared" si="1"/>
        <v>30100.03.20032003</v>
      </c>
      <c r="W53" s="50" t="s">
        <v>138</v>
      </c>
      <c r="X53" s="46"/>
      <c r="Y53" s="50" t="s">
        <v>175</v>
      </c>
      <c r="Z53" s="43" t="s">
        <v>149</v>
      </c>
      <c r="AA53" s="43" t="s">
        <v>149</v>
      </c>
      <c r="AB53" s="52" t="s">
        <v>149</v>
      </c>
      <c r="AC53" s="52" t="s">
        <v>149</v>
      </c>
      <c r="AD53" s="52"/>
      <c r="AE53" s="52"/>
      <c r="AF53" s="61">
        <v>2021</v>
      </c>
      <c r="AG53" s="46"/>
      <c r="AJ53" s="59"/>
      <c r="AK53" s="59"/>
      <c r="AL53" s="59"/>
    </row>
    <row r="54" spans="1:38" s="8" customFormat="1" ht="57.6" hidden="1" x14ac:dyDescent="0.3">
      <c r="A54" s="46">
        <v>7662</v>
      </c>
      <c r="B54" s="47">
        <v>43878</v>
      </c>
      <c r="C54" s="46">
        <v>160</v>
      </c>
      <c r="D54" s="47">
        <v>43861</v>
      </c>
      <c r="E54" s="48" t="s">
        <v>189</v>
      </c>
      <c r="F54" s="48" t="s">
        <v>136</v>
      </c>
      <c r="G54" s="46" t="s">
        <v>63</v>
      </c>
      <c r="H54" s="46" t="s">
        <v>54</v>
      </c>
      <c r="I54" s="46">
        <v>9</v>
      </c>
      <c r="J54" s="47">
        <v>43878</v>
      </c>
      <c r="K54" s="47">
        <v>47165</v>
      </c>
      <c r="L54" s="47"/>
      <c r="M54" s="47" t="s">
        <v>231</v>
      </c>
      <c r="N54" s="33">
        <v>9760</v>
      </c>
      <c r="O54" s="56">
        <v>1</v>
      </c>
      <c r="P54" s="40">
        <v>1</v>
      </c>
      <c r="Q54" s="40">
        <v>1</v>
      </c>
      <c r="R54" s="40">
        <v>1</v>
      </c>
      <c r="S54" s="26">
        <f t="shared" si="2"/>
        <v>9760</v>
      </c>
      <c r="T54" s="26">
        <f t="shared" si="2"/>
        <v>9760</v>
      </c>
      <c r="U54" s="26">
        <f t="shared" si="2"/>
        <v>9760</v>
      </c>
      <c r="V54" s="6" t="str">
        <f t="shared" si="1"/>
        <v>30100.03.20032003</v>
      </c>
      <c r="W54" s="51" t="s">
        <v>139</v>
      </c>
      <c r="X54" s="46" t="s">
        <v>187</v>
      </c>
      <c r="Y54" s="51">
        <v>12</v>
      </c>
      <c r="Z54" s="43" t="s">
        <v>149</v>
      </c>
      <c r="AA54" s="43" t="s">
        <v>149</v>
      </c>
      <c r="AB54" s="52" t="s">
        <v>149</v>
      </c>
      <c r="AC54" s="52" t="s">
        <v>149</v>
      </c>
      <c r="AD54" s="52"/>
      <c r="AE54" s="52"/>
      <c r="AF54" s="61">
        <v>2021</v>
      </c>
      <c r="AG54" s="46"/>
      <c r="AJ54" s="59"/>
      <c r="AK54" s="59"/>
      <c r="AL54" s="59"/>
    </row>
    <row r="55" spans="1:38" s="8" customFormat="1" ht="43.2" hidden="1" x14ac:dyDescent="0.3">
      <c r="A55" s="46">
        <v>7668</v>
      </c>
      <c r="B55" s="47">
        <v>43922</v>
      </c>
      <c r="C55" s="46">
        <v>1097</v>
      </c>
      <c r="D55" s="47">
        <v>43738</v>
      </c>
      <c r="E55" s="48" t="s">
        <v>172</v>
      </c>
      <c r="F55" s="48" t="s">
        <v>106</v>
      </c>
      <c r="G55" s="46" t="s">
        <v>64</v>
      </c>
      <c r="H55" s="46" t="s">
        <v>73</v>
      </c>
      <c r="I55" s="46">
        <v>9</v>
      </c>
      <c r="J55" s="47">
        <v>43922</v>
      </c>
      <c r="K55" s="47">
        <v>47208</v>
      </c>
      <c r="L55" s="47"/>
      <c r="M55" s="47"/>
      <c r="N55" s="33">
        <v>35.58</v>
      </c>
      <c r="O55" s="56">
        <v>12</v>
      </c>
      <c r="P55" s="40">
        <v>12</v>
      </c>
      <c r="Q55" s="40">
        <v>12</v>
      </c>
      <c r="R55" s="40">
        <v>12</v>
      </c>
      <c r="S55" s="26">
        <f t="shared" si="2"/>
        <v>426.96</v>
      </c>
      <c r="T55" s="26">
        <f t="shared" si="2"/>
        <v>426.96</v>
      </c>
      <c r="U55" s="26">
        <f t="shared" si="2"/>
        <v>426.96</v>
      </c>
      <c r="V55" s="6" t="str">
        <f t="shared" si="1"/>
        <v>30100.03.2003200202</v>
      </c>
      <c r="W55" s="46" t="s">
        <v>193</v>
      </c>
      <c r="X55" s="46" t="s">
        <v>184</v>
      </c>
      <c r="Y55" s="46">
        <v>178</v>
      </c>
      <c r="Z55" s="43" t="s">
        <v>149</v>
      </c>
      <c r="AA55" s="43">
        <v>3990318326</v>
      </c>
      <c r="AB55" s="52" t="s">
        <v>149</v>
      </c>
      <c r="AC55" s="52"/>
      <c r="AD55" s="52"/>
      <c r="AE55" s="52">
        <f>(16*1.22)*12</f>
        <v>234.24</v>
      </c>
      <c r="AF55" s="52" t="s">
        <v>149</v>
      </c>
      <c r="AG55" s="46"/>
      <c r="AJ55" s="59"/>
      <c r="AK55" s="59"/>
      <c r="AL55" s="59"/>
    </row>
    <row r="56" spans="1:38" s="8" customFormat="1" ht="86.4" hidden="1" x14ac:dyDescent="0.3">
      <c r="A56" s="46">
        <v>7669</v>
      </c>
      <c r="B56" s="47">
        <v>43977</v>
      </c>
      <c r="C56" s="46">
        <v>230</v>
      </c>
      <c r="D56" s="47">
        <v>43881</v>
      </c>
      <c r="E56" s="48" t="s">
        <v>26</v>
      </c>
      <c r="F56" s="48" t="s">
        <v>27</v>
      </c>
      <c r="G56" s="46" t="s">
        <v>64</v>
      </c>
      <c r="H56" s="46" t="s">
        <v>11</v>
      </c>
      <c r="I56" s="46" t="s">
        <v>10</v>
      </c>
      <c r="J56" s="47">
        <v>43972</v>
      </c>
      <c r="K56" s="47">
        <v>46893</v>
      </c>
      <c r="L56" s="47">
        <v>45433</v>
      </c>
      <c r="M56" s="47">
        <f>K56-395</f>
        <v>46498</v>
      </c>
      <c r="N56" s="33">
        <v>356</v>
      </c>
      <c r="O56" s="56">
        <v>12</v>
      </c>
      <c r="P56" s="40">
        <v>12</v>
      </c>
      <c r="Q56" s="40">
        <v>12</v>
      </c>
      <c r="R56" s="40">
        <v>12</v>
      </c>
      <c r="S56" s="26">
        <f t="shared" si="2"/>
        <v>4272</v>
      </c>
      <c r="T56" s="26">
        <f t="shared" si="2"/>
        <v>4272</v>
      </c>
      <c r="U56" s="26">
        <f t="shared" si="2"/>
        <v>4272</v>
      </c>
      <c r="V56" s="6" t="str">
        <f t="shared" si="1"/>
        <v>30100.03.2003200202</v>
      </c>
      <c r="W56" s="46" t="s">
        <v>126</v>
      </c>
      <c r="X56" s="46" t="s">
        <v>194</v>
      </c>
      <c r="Y56" s="46">
        <v>119</v>
      </c>
      <c r="Z56" s="43" t="s">
        <v>149</v>
      </c>
      <c r="AA56" s="43">
        <v>3000559835</v>
      </c>
      <c r="AB56" s="52" t="s">
        <v>149</v>
      </c>
      <c r="AC56" s="52">
        <v>312</v>
      </c>
      <c r="AD56" s="52">
        <f>338/2</f>
        <v>169</v>
      </c>
      <c r="AE56" s="52"/>
      <c r="AF56" s="52" t="s">
        <v>247</v>
      </c>
      <c r="AG56" s="46"/>
      <c r="AJ56" s="59"/>
      <c r="AK56" s="59"/>
      <c r="AL56" s="59"/>
    </row>
    <row r="57" spans="1:38" s="8" customFormat="1" ht="57.6" hidden="1" x14ac:dyDescent="0.3">
      <c r="A57" s="43">
        <v>7671</v>
      </c>
      <c r="B57" s="44">
        <v>43987</v>
      </c>
      <c r="C57" s="43">
        <v>260</v>
      </c>
      <c r="D57" s="44">
        <v>43886</v>
      </c>
      <c r="E57" s="45" t="s">
        <v>148</v>
      </c>
      <c r="F57" s="45" t="s">
        <v>9</v>
      </c>
      <c r="G57" s="43" t="s">
        <v>64</v>
      </c>
      <c r="H57" s="43" t="s">
        <v>11</v>
      </c>
      <c r="I57" s="46" t="s">
        <v>10</v>
      </c>
      <c r="J57" s="44">
        <v>43987</v>
      </c>
      <c r="K57" s="44">
        <v>46908</v>
      </c>
      <c r="L57" s="44">
        <v>45447</v>
      </c>
      <c r="M57" s="47">
        <f>K57-395</f>
        <v>46513</v>
      </c>
      <c r="N57" s="32">
        <f>4077/12</f>
        <v>339.75</v>
      </c>
      <c r="O57" s="56">
        <v>12</v>
      </c>
      <c r="P57" s="39">
        <v>12</v>
      </c>
      <c r="Q57" s="39">
        <v>12</v>
      </c>
      <c r="R57" s="39">
        <v>12</v>
      </c>
      <c r="S57" s="26">
        <f t="shared" si="2"/>
        <v>4077</v>
      </c>
      <c r="T57" s="26">
        <f t="shared" si="2"/>
        <v>4077</v>
      </c>
      <c r="U57" s="26">
        <f t="shared" si="2"/>
        <v>4077</v>
      </c>
      <c r="V57" s="6" t="str">
        <f t="shared" si="1"/>
        <v>30100.03.2003200202</v>
      </c>
      <c r="W57" s="43" t="s">
        <v>113</v>
      </c>
      <c r="X57" s="46" t="s">
        <v>190</v>
      </c>
      <c r="Y57" s="43">
        <v>115</v>
      </c>
      <c r="Z57" s="43" t="s">
        <v>149</v>
      </c>
      <c r="AA57" s="43">
        <v>3000251604</v>
      </c>
      <c r="AB57" s="52" t="s">
        <v>149</v>
      </c>
      <c r="AC57" s="52">
        <v>309</v>
      </c>
      <c r="AD57" s="52">
        <v>162</v>
      </c>
      <c r="AE57" s="52"/>
      <c r="AF57" s="52" t="s">
        <v>243</v>
      </c>
      <c r="AG57" s="46"/>
      <c r="AJ57" s="59"/>
      <c r="AK57" s="59"/>
      <c r="AL57" s="59"/>
    </row>
    <row r="58" spans="1:38" s="8" customFormat="1" x14ac:dyDescent="0.3">
      <c r="A58" s="46">
        <v>7748</v>
      </c>
      <c r="B58" s="47">
        <v>44287</v>
      </c>
      <c r="C58" s="46">
        <v>222</v>
      </c>
      <c r="D58" s="47">
        <v>44238</v>
      </c>
      <c r="E58" s="48" t="s">
        <v>130</v>
      </c>
      <c r="F58" s="48" t="s">
        <v>45</v>
      </c>
      <c r="G58" s="46" t="s">
        <v>47</v>
      </c>
      <c r="H58" s="46" t="s">
        <v>11</v>
      </c>
      <c r="I58" s="46" t="s">
        <v>46</v>
      </c>
      <c r="J58" s="47">
        <v>44287</v>
      </c>
      <c r="K58" s="47">
        <v>48944</v>
      </c>
      <c r="L58" s="47"/>
      <c r="M58" s="47">
        <f>K58-395</f>
        <v>48549</v>
      </c>
      <c r="N58" s="33">
        <v>5328.96</v>
      </c>
      <c r="O58" s="56">
        <v>4</v>
      </c>
      <c r="P58" s="40">
        <v>4</v>
      </c>
      <c r="Q58" s="40">
        <v>4</v>
      </c>
      <c r="R58" s="40">
        <v>4</v>
      </c>
      <c r="S58" s="26">
        <f t="shared" si="2"/>
        <v>21315.84</v>
      </c>
      <c r="T58" s="26">
        <f t="shared" si="2"/>
        <v>21315.84</v>
      </c>
      <c r="U58" s="26">
        <f t="shared" si="2"/>
        <v>21315.84</v>
      </c>
      <c r="V58" s="6" t="str">
        <f t="shared" si="1"/>
        <v>30100.03.2003200201</v>
      </c>
      <c r="W58" s="46" t="s">
        <v>129</v>
      </c>
      <c r="X58" s="46"/>
      <c r="Y58" s="46">
        <v>106</v>
      </c>
      <c r="Z58" s="43" t="s">
        <v>149</v>
      </c>
      <c r="AA58" s="43" t="s">
        <v>149</v>
      </c>
      <c r="AB58" s="52" t="s">
        <v>149</v>
      </c>
      <c r="AC58" s="52" t="s">
        <v>149</v>
      </c>
      <c r="AD58" s="52"/>
      <c r="AE58" s="52"/>
      <c r="AF58" s="52" t="s">
        <v>246</v>
      </c>
      <c r="AG58" s="46"/>
      <c r="AJ58" s="59"/>
      <c r="AK58" s="59"/>
      <c r="AL58" s="59"/>
    </row>
    <row r="59" spans="1:38" s="8" customFormat="1" hidden="1" x14ac:dyDescent="0.3">
      <c r="A59" s="46">
        <v>7775</v>
      </c>
      <c r="B59" s="47">
        <v>44341</v>
      </c>
      <c r="C59" s="46">
        <v>1530</v>
      </c>
      <c r="D59" s="47">
        <v>44186</v>
      </c>
      <c r="E59" s="48" t="s">
        <v>176</v>
      </c>
      <c r="F59" s="48" t="s">
        <v>177</v>
      </c>
      <c r="G59" s="46" t="s">
        <v>64</v>
      </c>
      <c r="H59" s="43" t="s">
        <v>178</v>
      </c>
      <c r="I59" s="46">
        <v>9</v>
      </c>
      <c r="J59" s="47">
        <v>44348</v>
      </c>
      <c r="K59" s="47">
        <v>47634</v>
      </c>
      <c r="L59" s="47"/>
      <c r="M59" s="47"/>
      <c r="N59" s="33">
        <v>25</v>
      </c>
      <c r="O59" s="56">
        <v>12</v>
      </c>
      <c r="P59" s="40">
        <v>12</v>
      </c>
      <c r="Q59" s="40">
        <v>12</v>
      </c>
      <c r="R59" s="40">
        <v>12</v>
      </c>
      <c r="S59" s="26">
        <f t="shared" si="2"/>
        <v>300</v>
      </c>
      <c r="T59" s="26">
        <f t="shared" si="2"/>
        <v>300</v>
      </c>
      <c r="U59" s="26">
        <f t="shared" si="2"/>
        <v>300</v>
      </c>
      <c r="V59" s="6" t="str">
        <f t="shared" si="1"/>
        <v>30100.03.2003200202</v>
      </c>
      <c r="W59" s="46" t="s">
        <v>193</v>
      </c>
      <c r="X59" s="46"/>
      <c r="Y59" s="46">
        <v>197</v>
      </c>
      <c r="Z59" s="43" t="s">
        <v>149</v>
      </c>
      <c r="AA59" s="43" t="s">
        <v>149</v>
      </c>
      <c r="AB59" s="52" t="s">
        <v>149</v>
      </c>
      <c r="AC59" s="52" t="s">
        <v>149</v>
      </c>
      <c r="AD59" s="52"/>
      <c r="AE59" s="52">
        <f>(16*1.22)*12</f>
        <v>234.24</v>
      </c>
      <c r="AF59" s="52" t="s">
        <v>149</v>
      </c>
      <c r="AG59" s="46"/>
      <c r="AJ59" s="59"/>
      <c r="AK59" s="59"/>
      <c r="AL59" s="59"/>
    </row>
    <row r="60" spans="1:38" s="8" customFormat="1" hidden="1" x14ac:dyDescent="0.3">
      <c r="A60" s="46">
        <v>7774</v>
      </c>
      <c r="B60" s="47">
        <v>44341</v>
      </c>
      <c r="C60" s="46">
        <v>1468</v>
      </c>
      <c r="D60" s="47">
        <v>44172</v>
      </c>
      <c r="E60" s="48" t="s">
        <v>179</v>
      </c>
      <c r="F60" s="48" t="s">
        <v>180</v>
      </c>
      <c r="G60" s="46" t="s">
        <v>64</v>
      </c>
      <c r="H60" s="43" t="s">
        <v>178</v>
      </c>
      <c r="I60" s="46">
        <v>9</v>
      </c>
      <c r="J60" s="47">
        <v>44348</v>
      </c>
      <c r="K60" s="47">
        <v>47634</v>
      </c>
      <c r="L60" s="47"/>
      <c r="M60" s="47"/>
      <c r="N60" s="33">
        <v>25.22</v>
      </c>
      <c r="O60" s="56">
        <v>12</v>
      </c>
      <c r="P60" s="40">
        <v>12</v>
      </c>
      <c r="Q60" s="40">
        <v>12</v>
      </c>
      <c r="R60" s="40">
        <v>12</v>
      </c>
      <c r="S60" s="26">
        <f t="shared" si="2"/>
        <v>302.64</v>
      </c>
      <c r="T60" s="26">
        <f t="shared" si="2"/>
        <v>302.64</v>
      </c>
      <c r="U60" s="26">
        <f t="shared" si="2"/>
        <v>302.64</v>
      </c>
      <c r="V60" s="6" t="str">
        <f t="shared" si="1"/>
        <v>30100.03.2003200202</v>
      </c>
      <c r="W60" s="46" t="s">
        <v>193</v>
      </c>
      <c r="X60" s="46"/>
      <c r="Y60" s="46">
        <v>198</v>
      </c>
      <c r="Z60" s="43" t="s">
        <v>149</v>
      </c>
      <c r="AA60" s="43" t="s">
        <v>149</v>
      </c>
      <c r="AB60" s="52" t="s">
        <v>149</v>
      </c>
      <c r="AC60" s="52" t="s">
        <v>149</v>
      </c>
      <c r="AD60" s="52"/>
      <c r="AE60" s="52">
        <f>(16*1.22)*12</f>
        <v>234.24</v>
      </c>
      <c r="AF60" s="52" t="s">
        <v>149</v>
      </c>
      <c r="AG60" s="46"/>
      <c r="AJ60" s="59"/>
      <c r="AK60" s="59"/>
      <c r="AL60" s="59"/>
    </row>
    <row r="61" spans="1:38" s="8" customFormat="1" hidden="1" x14ac:dyDescent="0.3">
      <c r="A61" s="46">
        <v>7777</v>
      </c>
      <c r="B61" s="47">
        <v>44341</v>
      </c>
      <c r="C61" s="46">
        <v>1467</v>
      </c>
      <c r="D61" s="47">
        <v>44169</v>
      </c>
      <c r="E61" s="48" t="s">
        <v>181</v>
      </c>
      <c r="F61" s="48" t="s">
        <v>182</v>
      </c>
      <c r="G61" s="46" t="s">
        <v>64</v>
      </c>
      <c r="H61" s="43" t="s">
        <v>178</v>
      </c>
      <c r="I61" s="46">
        <v>9</v>
      </c>
      <c r="J61" s="47">
        <v>44348</v>
      </c>
      <c r="K61" s="47">
        <v>47634</v>
      </c>
      <c r="L61" s="47"/>
      <c r="M61" s="47"/>
      <c r="N61" s="33">
        <v>40.67</v>
      </c>
      <c r="O61" s="56">
        <v>12</v>
      </c>
      <c r="P61" s="40">
        <v>12</v>
      </c>
      <c r="Q61" s="40">
        <v>12</v>
      </c>
      <c r="R61" s="40">
        <v>12</v>
      </c>
      <c r="S61" s="26">
        <f t="shared" si="2"/>
        <v>488.04</v>
      </c>
      <c r="T61" s="26">
        <f t="shared" si="2"/>
        <v>488.04</v>
      </c>
      <c r="U61" s="26">
        <f t="shared" si="2"/>
        <v>488.04</v>
      </c>
      <c r="V61" s="6" t="str">
        <f t="shared" si="1"/>
        <v>30100.03.2003200202</v>
      </c>
      <c r="W61" s="46" t="s">
        <v>193</v>
      </c>
      <c r="X61" s="46"/>
      <c r="Y61" s="46">
        <v>200</v>
      </c>
      <c r="Z61" s="43" t="s">
        <v>149</v>
      </c>
      <c r="AA61" s="43" t="s">
        <v>149</v>
      </c>
      <c r="AB61" s="52" t="s">
        <v>149</v>
      </c>
      <c r="AC61" s="52" t="s">
        <v>149</v>
      </c>
      <c r="AD61" s="52"/>
      <c r="AE61" s="52">
        <f>(16*1.22)*12</f>
        <v>234.24</v>
      </c>
      <c r="AF61" s="52" t="s">
        <v>149</v>
      </c>
      <c r="AG61" s="46"/>
      <c r="AJ61" s="59"/>
      <c r="AK61" s="59"/>
      <c r="AL61" s="59"/>
    </row>
    <row r="62" spans="1:38" s="8" customFormat="1" hidden="1" x14ac:dyDescent="0.3">
      <c r="A62" s="46">
        <v>7776</v>
      </c>
      <c r="B62" s="47">
        <v>44341</v>
      </c>
      <c r="C62" s="46">
        <v>243</v>
      </c>
      <c r="D62" s="47">
        <v>44243</v>
      </c>
      <c r="E62" s="48" t="s">
        <v>183</v>
      </c>
      <c r="F62" s="48" t="s">
        <v>35</v>
      </c>
      <c r="G62" s="46" t="s">
        <v>64</v>
      </c>
      <c r="H62" s="43" t="s">
        <v>178</v>
      </c>
      <c r="I62" s="46">
        <v>8</v>
      </c>
      <c r="J62" s="47">
        <v>44348</v>
      </c>
      <c r="K62" s="47">
        <v>47269</v>
      </c>
      <c r="L62" s="47"/>
      <c r="M62" s="47"/>
      <c r="N62" s="33">
        <v>48.38</v>
      </c>
      <c r="O62" s="56">
        <v>12</v>
      </c>
      <c r="P62" s="40">
        <v>12</v>
      </c>
      <c r="Q62" s="40">
        <v>12</v>
      </c>
      <c r="R62" s="40">
        <v>12</v>
      </c>
      <c r="S62" s="26">
        <f t="shared" si="2"/>
        <v>580.56000000000006</v>
      </c>
      <c r="T62" s="26">
        <f t="shared" si="2"/>
        <v>580.56000000000006</v>
      </c>
      <c r="U62" s="26">
        <f t="shared" si="2"/>
        <v>580.56000000000006</v>
      </c>
      <c r="V62" s="6" t="str">
        <f t="shared" si="1"/>
        <v>30100.03.2003200202</v>
      </c>
      <c r="W62" s="46" t="s">
        <v>193</v>
      </c>
      <c r="X62" s="46"/>
      <c r="Y62" s="46">
        <v>199</v>
      </c>
      <c r="Z62" s="43" t="s">
        <v>149</v>
      </c>
      <c r="AA62" s="43" t="s">
        <v>149</v>
      </c>
      <c r="AB62" s="52" t="s">
        <v>149</v>
      </c>
      <c r="AC62" s="52" t="s">
        <v>149</v>
      </c>
      <c r="AD62" s="52"/>
      <c r="AE62" s="52">
        <f>(16*1.22)*12</f>
        <v>234.24</v>
      </c>
      <c r="AF62" s="52" t="s">
        <v>149</v>
      </c>
      <c r="AG62" s="46"/>
      <c r="AJ62" s="59"/>
      <c r="AK62" s="59"/>
      <c r="AL62" s="59"/>
    </row>
    <row r="63" spans="1:38" s="8" customFormat="1" ht="43.2" hidden="1" x14ac:dyDescent="0.3">
      <c r="A63" s="46">
        <v>7784</v>
      </c>
      <c r="B63" s="47">
        <v>44378</v>
      </c>
      <c r="C63" s="46">
        <v>717</v>
      </c>
      <c r="D63" s="47">
        <v>44356</v>
      </c>
      <c r="E63" s="55" t="s">
        <v>56</v>
      </c>
      <c r="F63" s="48" t="s">
        <v>55</v>
      </c>
      <c r="G63" s="46" t="s">
        <v>63</v>
      </c>
      <c r="H63" s="46" t="s">
        <v>54</v>
      </c>
      <c r="I63" s="46">
        <v>6</v>
      </c>
      <c r="J63" s="47">
        <v>44378</v>
      </c>
      <c r="K63" s="47">
        <v>46568</v>
      </c>
      <c r="L63" s="47"/>
      <c r="M63" s="47">
        <f>K63-(365/2)+30</f>
        <v>46415.5</v>
      </c>
      <c r="N63" s="33">
        <v>9760</v>
      </c>
      <c r="O63" s="56">
        <v>1</v>
      </c>
      <c r="P63" s="40">
        <v>1</v>
      </c>
      <c r="Q63" s="40">
        <v>1</v>
      </c>
      <c r="R63" s="40">
        <v>1</v>
      </c>
      <c r="S63" s="26">
        <f t="shared" si="2"/>
        <v>9760</v>
      </c>
      <c r="T63" s="26">
        <f t="shared" si="2"/>
        <v>9760</v>
      </c>
      <c r="U63" s="26">
        <f t="shared" si="2"/>
        <v>9760</v>
      </c>
      <c r="V63" s="6" t="str">
        <f t="shared" si="1"/>
        <v>30100.03.20032003</v>
      </c>
      <c r="W63" s="46" t="s">
        <v>222</v>
      </c>
      <c r="X63" s="46" t="s">
        <v>186</v>
      </c>
      <c r="Y63" s="46">
        <v>4</v>
      </c>
      <c r="Z63" s="43" t="s">
        <v>149</v>
      </c>
      <c r="AA63" s="43" t="s">
        <v>149</v>
      </c>
      <c r="AB63" s="52" t="s">
        <v>149</v>
      </c>
      <c r="AC63" s="52" t="s">
        <v>149</v>
      </c>
      <c r="AD63" s="52"/>
      <c r="AE63" s="52"/>
      <c r="AF63" s="61">
        <v>2021</v>
      </c>
      <c r="AG63" s="46"/>
      <c r="AJ63" s="59"/>
      <c r="AK63" s="59"/>
      <c r="AL63" s="59"/>
    </row>
    <row r="64" spans="1:38" s="8" customFormat="1" hidden="1" x14ac:dyDescent="0.3">
      <c r="A64" s="46">
        <v>7784</v>
      </c>
      <c r="B64" s="47">
        <v>44378</v>
      </c>
      <c r="C64" s="46">
        <v>717</v>
      </c>
      <c r="D64" s="47">
        <v>44356</v>
      </c>
      <c r="E64" s="48" t="s">
        <v>56</v>
      </c>
      <c r="F64" s="48" t="s">
        <v>55</v>
      </c>
      <c r="G64" s="46" t="s">
        <v>63</v>
      </c>
      <c r="H64" s="46" t="s">
        <v>54</v>
      </c>
      <c r="I64" s="46">
        <v>6</v>
      </c>
      <c r="J64" s="47">
        <v>44414</v>
      </c>
      <c r="K64" s="47">
        <v>46568</v>
      </c>
      <c r="L64" s="47"/>
      <c r="M64" s="47"/>
      <c r="N64" s="33">
        <v>3000</v>
      </c>
      <c r="O64" s="56">
        <v>1</v>
      </c>
      <c r="P64" s="40">
        <v>1</v>
      </c>
      <c r="Q64" s="40">
        <v>1</v>
      </c>
      <c r="R64" s="40">
        <v>1</v>
      </c>
      <c r="S64" s="26">
        <f t="shared" si="2"/>
        <v>3000</v>
      </c>
      <c r="T64" s="26">
        <f t="shared" si="2"/>
        <v>3000</v>
      </c>
      <c r="U64" s="26">
        <f t="shared" si="2"/>
        <v>3000</v>
      </c>
      <c r="V64" s="6" t="str">
        <f t="shared" si="1"/>
        <v>30100.03.20032003</v>
      </c>
      <c r="W64" s="63"/>
      <c r="X64" s="46"/>
      <c r="Y64" s="46"/>
      <c r="Z64" s="43"/>
      <c r="AA64" s="43"/>
      <c r="AB64" s="52"/>
      <c r="AC64" s="52"/>
      <c r="AD64" s="52"/>
      <c r="AE64" s="52"/>
      <c r="AF64" s="52" t="s">
        <v>149</v>
      </c>
      <c r="AG64" s="46"/>
      <c r="AJ64" s="59"/>
      <c r="AK64" s="59"/>
      <c r="AL64" s="59"/>
    </row>
    <row r="65" spans="1:38" s="8" customFormat="1" ht="57.6" hidden="1" x14ac:dyDescent="0.3">
      <c r="A65" s="46" t="s">
        <v>211</v>
      </c>
      <c r="B65" s="47" t="s">
        <v>211</v>
      </c>
      <c r="C65" s="46" t="s">
        <v>211</v>
      </c>
      <c r="D65" s="47" t="s">
        <v>211</v>
      </c>
      <c r="E65" s="48" t="s">
        <v>151</v>
      </c>
      <c r="F65" s="48" t="s">
        <v>17</v>
      </c>
      <c r="G65" s="46" t="s">
        <v>64</v>
      </c>
      <c r="H65" s="46" t="s">
        <v>21</v>
      </c>
      <c r="I65" s="46" t="s">
        <v>20</v>
      </c>
      <c r="J65" s="47">
        <v>44031</v>
      </c>
      <c r="K65" s="46" t="s">
        <v>20</v>
      </c>
      <c r="L65" s="46"/>
      <c r="M65" s="46"/>
      <c r="N65" s="33">
        <v>258</v>
      </c>
      <c r="O65" s="56">
        <v>12</v>
      </c>
      <c r="P65" s="40">
        <v>12</v>
      </c>
      <c r="Q65" s="33">
        <v>0</v>
      </c>
      <c r="R65" s="33">
        <v>0</v>
      </c>
      <c r="S65" s="26">
        <f t="shared" si="2"/>
        <v>3096</v>
      </c>
      <c r="T65" s="26">
        <f t="shared" si="2"/>
        <v>0</v>
      </c>
      <c r="U65" s="26">
        <f t="shared" si="2"/>
        <v>0</v>
      </c>
      <c r="V65" s="6" t="str">
        <f t="shared" si="1"/>
        <v>30100.03.2003200202</v>
      </c>
      <c r="W65" s="46" t="s">
        <v>117</v>
      </c>
      <c r="X65" s="46" t="s">
        <v>216</v>
      </c>
      <c r="Y65" s="46">
        <v>116</v>
      </c>
      <c r="Z65" s="43" t="s">
        <v>149</v>
      </c>
      <c r="AA65" s="43">
        <v>3000337024</v>
      </c>
      <c r="AB65" s="52" t="s">
        <v>149</v>
      </c>
      <c r="AC65" s="52">
        <v>295</v>
      </c>
      <c r="AD65" s="52"/>
      <c r="AE65" s="52"/>
      <c r="AF65" s="52" t="s">
        <v>247</v>
      </c>
      <c r="AG65" s="46"/>
      <c r="AJ65" s="59"/>
      <c r="AK65" s="59"/>
      <c r="AL65" s="59"/>
    </row>
    <row r="66" spans="1:38" s="8" customFormat="1" hidden="1" x14ac:dyDescent="0.3">
      <c r="A66" s="46" t="s">
        <v>211</v>
      </c>
      <c r="B66" s="47" t="s">
        <v>211</v>
      </c>
      <c r="C66" s="46" t="s">
        <v>211</v>
      </c>
      <c r="D66" s="47" t="s">
        <v>211</v>
      </c>
      <c r="E66" s="48" t="s">
        <v>61</v>
      </c>
      <c r="F66" s="48" t="s">
        <v>62</v>
      </c>
      <c r="G66" s="46" t="s">
        <v>47</v>
      </c>
      <c r="H66" s="46" t="s">
        <v>21</v>
      </c>
      <c r="I66" s="46" t="s">
        <v>20</v>
      </c>
      <c r="J66" s="47">
        <v>44367</v>
      </c>
      <c r="K66" s="47">
        <v>44651</v>
      </c>
      <c r="L66" s="47"/>
      <c r="M66" s="47"/>
      <c r="N66" s="33">
        <v>4150</v>
      </c>
      <c r="O66" s="56">
        <v>12</v>
      </c>
      <c r="P66" s="40">
        <v>3</v>
      </c>
      <c r="Q66" s="33">
        <v>0</v>
      </c>
      <c r="R66" s="33">
        <v>0</v>
      </c>
      <c r="S66" s="26">
        <f t="shared" si="2"/>
        <v>12450</v>
      </c>
      <c r="T66" s="26">
        <f t="shared" si="2"/>
        <v>0</v>
      </c>
      <c r="U66" s="26">
        <f t="shared" si="2"/>
        <v>0</v>
      </c>
      <c r="V66" s="6" t="str">
        <f t="shared" si="1"/>
        <v>30100.03.2003200201</v>
      </c>
      <c r="W66" s="63"/>
      <c r="X66" s="46"/>
      <c r="Y66" s="46" t="s">
        <v>174</v>
      </c>
      <c r="Z66" s="43" t="s">
        <v>149</v>
      </c>
      <c r="AA66" s="43" t="s">
        <v>149</v>
      </c>
      <c r="AB66" s="52" t="s">
        <v>149</v>
      </c>
      <c r="AC66" s="52" t="s">
        <v>149</v>
      </c>
      <c r="AD66" s="52"/>
      <c r="AE66" s="52"/>
      <c r="AF66" s="57"/>
      <c r="AG66" s="46"/>
      <c r="AJ66" s="59"/>
      <c r="AK66" s="59"/>
      <c r="AL66" s="59"/>
    </row>
    <row r="67" spans="1:38" s="8" customFormat="1" ht="43.2" hidden="1" x14ac:dyDescent="0.3">
      <c r="A67" s="46" t="s">
        <v>211</v>
      </c>
      <c r="B67" s="47" t="s">
        <v>211</v>
      </c>
      <c r="C67" s="46" t="s">
        <v>211</v>
      </c>
      <c r="D67" s="47" t="s">
        <v>211</v>
      </c>
      <c r="E67" s="48" t="s">
        <v>30</v>
      </c>
      <c r="F67" s="48" t="s">
        <v>31</v>
      </c>
      <c r="G67" s="46" t="s">
        <v>64</v>
      </c>
      <c r="H67" s="46" t="s">
        <v>21</v>
      </c>
      <c r="I67" s="46" t="s">
        <v>20</v>
      </c>
      <c r="J67" s="47">
        <v>43727</v>
      </c>
      <c r="K67" s="46" t="s">
        <v>20</v>
      </c>
      <c r="L67" s="46"/>
      <c r="M67" s="46"/>
      <c r="N67" s="33">
        <f>1593/9</f>
        <v>177</v>
      </c>
      <c r="O67" s="56">
        <v>12</v>
      </c>
      <c r="P67" s="40">
        <v>12</v>
      </c>
      <c r="Q67" s="33">
        <v>0</v>
      </c>
      <c r="R67" s="33">
        <v>0</v>
      </c>
      <c r="S67" s="26">
        <f t="shared" si="2"/>
        <v>2124</v>
      </c>
      <c r="T67" s="26">
        <f t="shared" si="2"/>
        <v>0</v>
      </c>
      <c r="U67" s="26">
        <f t="shared" si="2"/>
        <v>0</v>
      </c>
      <c r="V67" s="6" t="str">
        <f t="shared" si="1"/>
        <v>30100.03.2003200202</v>
      </c>
      <c r="W67" s="46" t="s">
        <v>127</v>
      </c>
      <c r="X67" s="46" t="s">
        <v>195</v>
      </c>
      <c r="Y67" s="46">
        <v>83</v>
      </c>
      <c r="Z67" s="43" t="s">
        <v>173</v>
      </c>
      <c r="AA67" s="43" t="s">
        <v>149</v>
      </c>
      <c r="AB67" s="52"/>
      <c r="AC67" s="52" t="s">
        <v>149</v>
      </c>
      <c r="AD67" s="52"/>
      <c r="AE67" s="52"/>
      <c r="AF67" s="60" t="s">
        <v>243</v>
      </c>
      <c r="AG67" s="46"/>
      <c r="AJ67" s="59"/>
      <c r="AK67" s="59"/>
      <c r="AL67" s="59"/>
    </row>
    <row r="68" spans="1:38" s="8" customFormat="1" ht="57.6" hidden="1" x14ac:dyDescent="0.3">
      <c r="A68" s="46" t="s">
        <v>211</v>
      </c>
      <c r="B68" s="47" t="s">
        <v>211</v>
      </c>
      <c r="C68" s="46" t="s">
        <v>211</v>
      </c>
      <c r="D68" s="47" t="s">
        <v>211</v>
      </c>
      <c r="E68" s="48" t="s">
        <v>71</v>
      </c>
      <c r="F68" s="49" t="s">
        <v>70</v>
      </c>
      <c r="G68" s="46" t="s">
        <v>64</v>
      </c>
      <c r="H68" s="46" t="s">
        <v>21</v>
      </c>
      <c r="I68" s="46" t="s">
        <v>20</v>
      </c>
      <c r="J68" s="47">
        <v>43862</v>
      </c>
      <c r="K68" s="46" t="s">
        <v>20</v>
      </c>
      <c r="L68" s="46"/>
      <c r="M68" s="46"/>
      <c r="N68" s="34">
        <f>(2904+264)/12</f>
        <v>264</v>
      </c>
      <c r="O68" s="56">
        <v>12</v>
      </c>
      <c r="P68" s="40">
        <v>12</v>
      </c>
      <c r="Q68" s="33">
        <v>0</v>
      </c>
      <c r="R68" s="33">
        <v>0</v>
      </c>
      <c r="S68" s="26">
        <f t="shared" si="2"/>
        <v>3168</v>
      </c>
      <c r="T68" s="26">
        <f t="shared" si="2"/>
        <v>0</v>
      </c>
      <c r="U68" s="26">
        <f t="shared" si="2"/>
        <v>0</v>
      </c>
      <c r="V68" s="6" t="str">
        <f t="shared" ref="V68:V72" si="4">VLOOKUP(G68,$R$78:$V$81,5,FALSE)</f>
        <v>30100.03.2003200202</v>
      </c>
      <c r="W68" s="46" t="s">
        <v>125</v>
      </c>
      <c r="X68" s="46" t="s">
        <v>196</v>
      </c>
      <c r="Y68" s="46">
        <v>82</v>
      </c>
      <c r="Z68" s="43" t="s">
        <v>173</v>
      </c>
      <c r="AA68" s="43" t="s">
        <v>149</v>
      </c>
      <c r="AB68" s="52">
        <f>6.11+13.2+19.48+13.24+19.86+19.56+245.83+11.47+112.62+126.72+127.61</f>
        <v>715.7</v>
      </c>
      <c r="AC68" s="52" t="s">
        <v>149</v>
      </c>
      <c r="AD68" s="52"/>
      <c r="AE68" s="52"/>
      <c r="AF68" s="60" t="s">
        <v>249</v>
      </c>
      <c r="AG68" s="46"/>
      <c r="AJ68" s="59"/>
      <c r="AK68" s="59"/>
      <c r="AL68" s="59"/>
    </row>
    <row r="69" spans="1:38" s="8" customFormat="1" hidden="1" x14ac:dyDescent="0.3">
      <c r="A69" s="46" t="s">
        <v>211</v>
      </c>
      <c r="B69" s="47" t="s">
        <v>211</v>
      </c>
      <c r="C69" s="46" t="s">
        <v>211</v>
      </c>
      <c r="D69" s="47" t="s">
        <v>211</v>
      </c>
      <c r="E69" s="48" t="s">
        <v>88</v>
      </c>
      <c r="F69" s="48" t="s">
        <v>87</v>
      </c>
      <c r="G69" s="46" t="s">
        <v>64</v>
      </c>
      <c r="H69" s="46" t="s">
        <v>21</v>
      </c>
      <c r="I69" s="46" t="s">
        <v>20</v>
      </c>
      <c r="J69" s="47">
        <v>44347</v>
      </c>
      <c r="K69" s="46" t="s">
        <v>20</v>
      </c>
      <c r="L69" s="47"/>
      <c r="M69" s="47"/>
      <c r="N69" s="33">
        <v>331</v>
      </c>
      <c r="O69" s="56">
        <v>12</v>
      </c>
      <c r="P69" s="40">
        <v>12</v>
      </c>
      <c r="Q69" s="33">
        <v>0</v>
      </c>
      <c r="R69" s="33">
        <v>0</v>
      </c>
      <c r="S69" s="26">
        <f t="shared" ref="S69:U72" si="5">$N69*P69</f>
        <v>3972</v>
      </c>
      <c r="T69" s="26">
        <f t="shared" si="5"/>
        <v>0</v>
      </c>
      <c r="U69" s="26">
        <f t="shared" si="5"/>
        <v>0</v>
      </c>
      <c r="V69" s="6" t="str">
        <f t="shared" si="4"/>
        <v>30100.03.2003200202</v>
      </c>
      <c r="W69" s="46" t="s">
        <v>227</v>
      </c>
      <c r="X69" s="46"/>
      <c r="Y69" s="46">
        <v>179</v>
      </c>
      <c r="Z69" s="43" t="s">
        <v>149</v>
      </c>
      <c r="AA69" s="43" t="s">
        <v>149</v>
      </c>
      <c r="AB69" s="52" t="s">
        <v>149</v>
      </c>
      <c r="AC69" s="52" t="s">
        <v>149</v>
      </c>
      <c r="AD69" s="52"/>
      <c r="AE69" s="52"/>
      <c r="AF69" s="52" t="s">
        <v>251</v>
      </c>
      <c r="AG69" s="46"/>
      <c r="AJ69" s="59"/>
      <c r="AK69" s="59"/>
      <c r="AL69" s="59"/>
    </row>
    <row r="70" spans="1:38" s="8" customFormat="1" ht="28.8" hidden="1" x14ac:dyDescent="0.3">
      <c r="A70" s="46" t="s">
        <v>211</v>
      </c>
      <c r="B70" s="47" t="s">
        <v>211</v>
      </c>
      <c r="C70" s="46" t="s">
        <v>211</v>
      </c>
      <c r="D70" s="47" t="s">
        <v>211</v>
      </c>
      <c r="E70" s="48" t="s">
        <v>90</v>
      </c>
      <c r="F70" s="48" t="s">
        <v>89</v>
      </c>
      <c r="G70" s="46" t="s">
        <v>64</v>
      </c>
      <c r="H70" s="46" t="s">
        <v>21</v>
      </c>
      <c r="I70" s="46" t="s">
        <v>20</v>
      </c>
      <c r="J70" s="47">
        <v>44347</v>
      </c>
      <c r="K70" s="46" t="s">
        <v>20</v>
      </c>
      <c r="L70" s="47"/>
      <c r="M70" s="47"/>
      <c r="N70" s="33">
        <v>232</v>
      </c>
      <c r="O70" s="56">
        <v>12</v>
      </c>
      <c r="P70" s="40">
        <v>12</v>
      </c>
      <c r="Q70" s="33">
        <v>0</v>
      </c>
      <c r="R70" s="33">
        <v>0</v>
      </c>
      <c r="S70" s="26">
        <f t="shared" si="5"/>
        <v>2784</v>
      </c>
      <c r="T70" s="26">
        <f t="shared" si="5"/>
        <v>0</v>
      </c>
      <c r="U70" s="26">
        <f t="shared" si="5"/>
        <v>0</v>
      </c>
      <c r="V70" s="6" t="str">
        <f t="shared" si="4"/>
        <v>30100.03.2003200202</v>
      </c>
      <c r="W70" s="46" t="s">
        <v>229</v>
      </c>
      <c r="X70" s="46"/>
      <c r="Y70" s="46">
        <v>180</v>
      </c>
      <c r="Z70" s="43" t="s">
        <v>149</v>
      </c>
      <c r="AA70" s="43" t="s">
        <v>149</v>
      </c>
      <c r="AB70" s="52" t="s">
        <v>149</v>
      </c>
      <c r="AC70" s="52" t="s">
        <v>149</v>
      </c>
      <c r="AD70" s="52"/>
      <c r="AE70" s="52"/>
      <c r="AF70" s="60" t="s">
        <v>252</v>
      </c>
      <c r="AG70" s="46" t="s">
        <v>241</v>
      </c>
      <c r="AJ70" s="59"/>
      <c r="AK70" s="59"/>
      <c r="AL70" s="59"/>
    </row>
    <row r="71" spans="1:38" s="8" customFormat="1" ht="28.8" hidden="1" x14ac:dyDescent="0.3">
      <c r="A71" s="46" t="s">
        <v>20</v>
      </c>
      <c r="B71" s="46" t="s">
        <v>20</v>
      </c>
      <c r="C71" s="46" t="s">
        <v>20</v>
      </c>
      <c r="D71" s="46" t="s">
        <v>20</v>
      </c>
      <c r="E71" s="48" t="s">
        <v>153</v>
      </c>
      <c r="F71" s="48" t="s">
        <v>24</v>
      </c>
      <c r="G71" s="46" t="s">
        <v>64</v>
      </c>
      <c r="H71" s="46" t="s">
        <v>21</v>
      </c>
      <c r="I71" s="46" t="s">
        <v>20</v>
      </c>
      <c r="J71" s="46">
        <v>1998</v>
      </c>
      <c r="K71" s="46" t="s">
        <v>20</v>
      </c>
      <c r="L71" s="46"/>
      <c r="M71" s="46"/>
      <c r="N71" s="33">
        <f>2112/12</f>
        <v>176</v>
      </c>
      <c r="O71" s="56">
        <v>12</v>
      </c>
      <c r="P71" s="40">
        <v>12</v>
      </c>
      <c r="Q71" s="33">
        <v>0</v>
      </c>
      <c r="R71" s="33">
        <v>0</v>
      </c>
      <c r="S71" s="26">
        <f t="shared" si="5"/>
        <v>2112</v>
      </c>
      <c r="T71" s="26">
        <f t="shared" si="5"/>
        <v>0</v>
      </c>
      <c r="U71" s="26">
        <f t="shared" si="5"/>
        <v>0</v>
      </c>
      <c r="V71" s="6" t="str">
        <f t="shared" si="4"/>
        <v>30100.03.2003200202</v>
      </c>
      <c r="W71" s="46" t="s">
        <v>124</v>
      </c>
      <c r="X71" s="46"/>
      <c r="Y71" s="46">
        <v>77</v>
      </c>
      <c r="Z71" s="43" t="s">
        <v>149</v>
      </c>
      <c r="AA71" s="43" t="s">
        <v>149</v>
      </c>
      <c r="AB71" s="52" t="s">
        <v>149</v>
      </c>
      <c r="AC71" s="52" t="s">
        <v>149</v>
      </c>
      <c r="AD71" s="52"/>
      <c r="AE71" s="52"/>
      <c r="AF71" s="52" t="s">
        <v>242</v>
      </c>
      <c r="AG71" s="46"/>
      <c r="AJ71" s="59"/>
      <c r="AK71" s="59"/>
      <c r="AL71" s="59"/>
    </row>
    <row r="72" spans="1:38" s="8" customFormat="1" ht="57.6" hidden="1" x14ac:dyDescent="0.3">
      <c r="A72" s="46" t="s">
        <v>20</v>
      </c>
      <c r="B72" s="46" t="s">
        <v>20</v>
      </c>
      <c r="C72" s="46" t="s">
        <v>20</v>
      </c>
      <c r="D72" s="46" t="s">
        <v>20</v>
      </c>
      <c r="E72" s="48" t="s">
        <v>61</v>
      </c>
      <c r="F72" s="48" t="s">
        <v>134</v>
      </c>
      <c r="G72" s="46" t="s">
        <v>47</v>
      </c>
      <c r="H72" s="46" t="s">
        <v>54</v>
      </c>
      <c r="I72" s="46">
        <v>5</v>
      </c>
      <c r="J72" s="47">
        <v>44652</v>
      </c>
      <c r="K72" s="47">
        <v>46477</v>
      </c>
      <c r="L72" s="46"/>
      <c r="M72" s="46"/>
      <c r="N72" s="33">
        <v>4150</v>
      </c>
      <c r="O72" s="56">
        <v>12</v>
      </c>
      <c r="P72" s="40">
        <v>9</v>
      </c>
      <c r="Q72" s="33">
        <v>12</v>
      </c>
      <c r="R72" s="33">
        <v>12</v>
      </c>
      <c r="S72" s="26">
        <f t="shared" si="5"/>
        <v>37350</v>
      </c>
      <c r="T72" s="26">
        <f t="shared" si="5"/>
        <v>49800</v>
      </c>
      <c r="U72" s="26">
        <f t="shared" si="5"/>
        <v>49800</v>
      </c>
      <c r="V72" s="6" t="str">
        <f t="shared" si="4"/>
        <v>30100.03.2003200201</v>
      </c>
      <c r="W72" s="46" t="s">
        <v>135</v>
      </c>
      <c r="X72" s="46" t="s">
        <v>230</v>
      </c>
      <c r="Y72" s="46" t="s">
        <v>174</v>
      </c>
      <c r="Z72" s="43" t="s">
        <v>149</v>
      </c>
      <c r="AA72" s="43" t="s">
        <v>149</v>
      </c>
      <c r="AB72" s="52" t="s">
        <v>149</v>
      </c>
      <c r="AC72" s="52" t="s">
        <v>149</v>
      </c>
      <c r="AD72" s="52"/>
      <c r="AE72" s="52"/>
      <c r="AF72" s="52" t="s">
        <v>149</v>
      </c>
      <c r="AG72" s="46"/>
      <c r="AJ72" s="59"/>
      <c r="AK72" s="59"/>
      <c r="AL72" s="59"/>
    </row>
    <row r="73" spans="1:38" s="8" customFormat="1" x14ac:dyDescent="0.3">
      <c r="A73" s="20"/>
      <c r="B73" s="21"/>
      <c r="C73" s="20"/>
      <c r="D73" s="21"/>
      <c r="E73" s="22"/>
      <c r="F73" s="22"/>
      <c r="G73" s="22"/>
      <c r="H73" s="22"/>
      <c r="I73" s="20"/>
      <c r="J73" s="21"/>
      <c r="K73" s="21"/>
      <c r="L73" s="21"/>
      <c r="M73" s="21"/>
      <c r="N73" s="27"/>
      <c r="O73" s="41"/>
      <c r="P73" s="41"/>
      <c r="Q73" s="23"/>
      <c r="R73" s="23"/>
      <c r="S73" s="27"/>
      <c r="T73" s="27"/>
      <c r="U73" s="27"/>
      <c r="V73" s="20"/>
      <c r="W73" s="20"/>
      <c r="X73" s="20"/>
      <c r="Y73" s="20"/>
      <c r="Z73" s="20"/>
      <c r="AA73" s="20"/>
      <c r="AB73" s="35"/>
      <c r="AC73" s="35"/>
      <c r="AD73" s="35"/>
      <c r="AE73" s="35"/>
      <c r="AF73" s="10"/>
      <c r="AG73" s="20"/>
    </row>
    <row r="74" spans="1:38" s="8" customFormat="1" x14ac:dyDescent="0.3">
      <c r="A74" s="10"/>
      <c r="B74" s="10"/>
      <c r="C74" s="10"/>
      <c r="D74" s="10"/>
      <c r="I74" s="10"/>
      <c r="J74" s="10"/>
      <c r="K74" s="10"/>
      <c r="L74" s="10"/>
      <c r="M74" s="10"/>
      <c r="N74" s="27"/>
      <c r="O74" s="41"/>
      <c r="P74" s="41"/>
      <c r="S74" s="27"/>
      <c r="T74" s="27"/>
      <c r="U74" s="27"/>
      <c r="V74" s="10"/>
      <c r="W74" s="10"/>
      <c r="X74" s="10"/>
      <c r="Y74" s="10"/>
      <c r="Z74" s="10"/>
      <c r="AA74" s="10"/>
      <c r="AB74" s="36"/>
      <c r="AC74" s="36"/>
      <c r="AE74" s="36"/>
      <c r="AF74" s="10"/>
      <c r="AG74" s="10"/>
    </row>
    <row r="75" spans="1:38" s="8" customFormat="1" x14ac:dyDescent="0.3">
      <c r="A75" s="11" t="s">
        <v>85</v>
      </c>
      <c r="B75" s="10"/>
      <c r="C75" s="10"/>
      <c r="D75" s="10"/>
      <c r="I75" s="10"/>
      <c r="J75" s="10"/>
      <c r="K75" s="10"/>
      <c r="L75" s="10"/>
      <c r="M75" s="10"/>
      <c r="N75" s="27"/>
      <c r="O75" s="41"/>
      <c r="P75" s="41"/>
      <c r="S75" s="27"/>
      <c r="T75" s="27"/>
      <c r="U75" s="27"/>
      <c r="V75" s="10"/>
      <c r="W75" s="10"/>
      <c r="X75" s="10"/>
      <c r="Y75" s="10"/>
      <c r="Z75" s="10"/>
      <c r="AA75" s="10"/>
      <c r="AB75" s="36"/>
      <c r="AC75" s="36"/>
      <c r="AD75" s="36"/>
      <c r="AE75" s="36"/>
      <c r="AF75" s="10"/>
      <c r="AG75" s="10"/>
    </row>
    <row r="76" spans="1:38" s="8" customFormat="1" x14ac:dyDescent="0.3">
      <c r="A76" s="11" t="s">
        <v>65</v>
      </c>
      <c r="B76" s="10"/>
      <c r="C76" s="10"/>
      <c r="D76" s="10"/>
      <c r="I76" s="10"/>
      <c r="J76" s="10"/>
      <c r="K76" s="10"/>
      <c r="L76" s="10"/>
      <c r="M76" s="10"/>
      <c r="N76" s="27"/>
      <c r="O76" s="41"/>
      <c r="P76" s="41"/>
      <c r="S76" s="27"/>
      <c r="T76" s="27"/>
      <c r="U76" s="27"/>
      <c r="V76" s="10"/>
      <c r="W76" s="10"/>
      <c r="X76" s="10"/>
      <c r="Y76" s="10"/>
      <c r="Z76" s="10"/>
      <c r="AA76" s="10"/>
      <c r="AB76" s="36"/>
      <c r="AC76" s="36"/>
      <c r="AD76" s="36"/>
      <c r="AE76" s="36"/>
      <c r="AF76" s="10"/>
      <c r="AG76" s="10"/>
    </row>
    <row r="77" spans="1:38" s="8" customFormat="1" ht="32.25" customHeight="1" x14ac:dyDescent="0.3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10"/>
      <c r="L77" s="10"/>
      <c r="M77" s="10"/>
      <c r="N77" s="27"/>
      <c r="O77" s="41"/>
      <c r="P77" s="41"/>
      <c r="R77" s="16" t="s">
        <v>198</v>
      </c>
      <c r="S77" s="42">
        <v>2022</v>
      </c>
      <c r="T77" s="42">
        <v>2023</v>
      </c>
      <c r="U77" s="42">
        <v>2024</v>
      </c>
      <c r="V77" s="14" t="s">
        <v>68</v>
      </c>
      <c r="W77" s="10"/>
      <c r="X77" s="10"/>
      <c r="Y77" s="10"/>
      <c r="Z77" s="10"/>
      <c r="AA77" s="10"/>
      <c r="AB77" s="36"/>
      <c r="AC77" s="36"/>
      <c r="AD77" s="36"/>
      <c r="AE77" s="36"/>
      <c r="AF77" s="10"/>
      <c r="AG77" s="10"/>
    </row>
    <row r="78" spans="1:38" s="8" customFormat="1" ht="16.5" customHeight="1" x14ac:dyDescent="0.3">
      <c r="A78" s="10"/>
      <c r="B78" s="10"/>
      <c r="C78" s="10"/>
      <c r="D78" s="10"/>
      <c r="I78" s="10"/>
      <c r="J78" s="10"/>
      <c r="K78" s="10"/>
      <c r="L78" s="10"/>
      <c r="M78" s="10"/>
      <c r="N78" s="27"/>
      <c r="O78" s="41"/>
      <c r="P78" s="41"/>
      <c r="R78" s="15" t="s">
        <v>47</v>
      </c>
      <c r="S78" s="28">
        <f>SUMIF(G4:G72,R78,S4:S72)</f>
        <v>99132.84</v>
      </c>
      <c r="T78" s="28">
        <f>SUMIF(G4:G72,R78,T4:T72)</f>
        <v>95841.84</v>
      </c>
      <c r="U78" s="28">
        <f>SUMIF(G4:G72,R78,U4:U72)</f>
        <v>90602.84</v>
      </c>
      <c r="V78" s="12" t="s">
        <v>66</v>
      </c>
      <c r="W78" s="10"/>
      <c r="X78" s="10"/>
      <c r="Y78" s="10"/>
      <c r="Z78" s="10"/>
      <c r="AA78" s="10"/>
      <c r="AB78" s="36"/>
      <c r="AC78" s="36"/>
      <c r="AD78" s="36"/>
      <c r="AE78" s="36"/>
      <c r="AF78" s="10"/>
      <c r="AG78" s="10"/>
    </row>
    <row r="79" spans="1:38" s="8" customFormat="1" ht="16.5" customHeight="1" x14ac:dyDescent="0.3">
      <c r="A79" s="10"/>
      <c r="B79" s="10"/>
      <c r="C79" s="10"/>
      <c r="D79" s="10"/>
      <c r="F79"/>
      <c r="G79"/>
      <c r="H79"/>
      <c r="I79" s="10"/>
      <c r="J79" s="10"/>
      <c r="K79" s="10"/>
      <c r="L79" s="10"/>
      <c r="M79" s="10"/>
      <c r="N79" s="27"/>
      <c r="O79" s="41"/>
      <c r="P79" s="41"/>
      <c r="R79" s="15" t="s">
        <v>64</v>
      </c>
      <c r="S79" s="28">
        <f>SUMIF(G4:G72,R79,S4:S72)</f>
        <v>63613.319999999992</v>
      </c>
      <c r="T79" s="28">
        <f>SUMIF(G4:G72,R79,T4:T72)</f>
        <v>46357.319999999992</v>
      </c>
      <c r="U79" s="28">
        <f>SUMIF(G4:G72,R79,U4:U72)</f>
        <v>46357.319999999992</v>
      </c>
      <c r="V79" s="9" t="s">
        <v>67</v>
      </c>
      <c r="W79" s="10"/>
      <c r="X79" s="10"/>
      <c r="Y79" s="10"/>
      <c r="Z79" s="10"/>
      <c r="AA79" s="10"/>
      <c r="AB79" s="36"/>
      <c r="AC79" s="36"/>
      <c r="AD79" s="36"/>
      <c r="AE79" s="36"/>
      <c r="AF79" s="10"/>
      <c r="AG79" s="10"/>
    </row>
    <row r="80" spans="1:38" s="8" customFormat="1" ht="16.5" customHeight="1" x14ac:dyDescent="0.3">
      <c r="I80" s="10"/>
      <c r="J80" s="10"/>
      <c r="K80" s="10"/>
      <c r="L80" s="10"/>
      <c r="M80" s="10"/>
      <c r="N80" s="27"/>
      <c r="O80" s="41"/>
      <c r="P80" s="41"/>
      <c r="R80" s="15" t="s">
        <v>63</v>
      </c>
      <c r="S80" s="28">
        <f>SUMIF(G4:G72,R80,S4:S72)</f>
        <v>34568</v>
      </c>
      <c r="T80" s="28">
        <f>SUMIF(G4:G72,R80,T4:T72)</f>
        <v>34568</v>
      </c>
      <c r="U80" s="28">
        <f>SUMIF(G4:G72,R80,U4:U72)</f>
        <v>34568</v>
      </c>
      <c r="V80" s="12" t="s">
        <v>108</v>
      </c>
      <c r="W80" s="10"/>
      <c r="X80" s="10"/>
      <c r="Y80" s="10"/>
      <c r="Z80" s="10"/>
      <c r="AA80" s="10"/>
      <c r="AB80" s="36"/>
      <c r="AC80" s="36"/>
      <c r="AD80" s="36"/>
      <c r="AE80" s="36"/>
      <c r="AF80" s="10"/>
      <c r="AG80" s="10"/>
    </row>
    <row r="81" spans="1:33" s="8" customFormat="1" ht="30" customHeight="1" x14ac:dyDescent="0.3">
      <c r="F81" s="18"/>
      <c r="G81" s="18"/>
      <c r="H81" s="18"/>
      <c r="I81" s="10"/>
      <c r="J81" s="10"/>
      <c r="K81" s="10"/>
      <c r="L81" s="10"/>
      <c r="M81" s="10"/>
      <c r="N81" s="27"/>
      <c r="O81" s="41"/>
      <c r="P81" s="41"/>
      <c r="R81" s="15" t="s">
        <v>84</v>
      </c>
      <c r="S81" s="28">
        <f>SUMIF(G4:G72,R81,S4:S72)</f>
        <v>0</v>
      </c>
      <c r="T81" s="28">
        <f>SUMIF(G4:G72,R81,T4:T72)</f>
        <v>0</v>
      </c>
      <c r="U81" s="28">
        <f>SUMIF(G4:G72,R81,U4:U72)</f>
        <v>0</v>
      </c>
      <c r="V81" s="12" t="s">
        <v>76</v>
      </c>
      <c r="W81" s="10"/>
      <c r="X81" s="10"/>
      <c r="Y81" s="10"/>
      <c r="Z81" s="10"/>
      <c r="AA81" s="10"/>
      <c r="AB81" s="36"/>
      <c r="AC81" s="36"/>
      <c r="AD81" s="36"/>
      <c r="AE81" s="36"/>
      <c r="AF81" s="10"/>
      <c r="AG81" s="10"/>
    </row>
    <row r="82" spans="1:33" s="8" customFormat="1" x14ac:dyDescent="0.3">
      <c r="A82" s="10"/>
      <c r="B82" s="10"/>
      <c r="C82" s="10"/>
      <c r="D82" s="10"/>
      <c r="I82" s="10"/>
      <c r="J82" s="10"/>
      <c r="K82" s="10"/>
      <c r="L82" s="10"/>
      <c r="M82" s="10"/>
      <c r="N82" s="27"/>
      <c r="O82" s="41"/>
      <c r="P82" s="41"/>
      <c r="R82" s="13"/>
      <c r="S82" s="29">
        <f>SUM(S78:S81)</f>
        <v>197314.15999999997</v>
      </c>
      <c r="T82" s="29">
        <f>SUM(T78:T81)</f>
        <v>176767.15999999997</v>
      </c>
      <c r="U82" s="29">
        <f>SUM(U78:U81)</f>
        <v>171528.15999999997</v>
      </c>
      <c r="V82" s="10"/>
      <c r="W82" s="10"/>
      <c r="X82" s="10"/>
      <c r="Y82" s="10"/>
      <c r="Z82" s="10"/>
      <c r="AA82" s="10"/>
      <c r="AB82" s="36"/>
      <c r="AC82" s="36"/>
      <c r="AD82" s="36"/>
      <c r="AE82" s="36"/>
      <c r="AF82" s="10"/>
      <c r="AG82" s="10"/>
    </row>
    <row r="83" spans="1:33" s="8" customFormat="1" x14ac:dyDescent="0.3">
      <c r="A83" s="10"/>
      <c r="B83" s="10"/>
      <c r="C83" s="10"/>
      <c r="D83" s="10"/>
      <c r="I83" s="10"/>
      <c r="J83" s="10"/>
      <c r="K83" s="10"/>
      <c r="L83" s="10"/>
      <c r="M83" s="10"/>
      <c r="N83" s="27"/>
      <c r="O83" s="41"/>
      <c r="P83" s="41"/>
      <c r="R83" s="13"/>
      <c r="S83" s="30"/>
      <c r="T83" s="30"/>
      <c r="U83" s="30"/>
      <c r="V83" s="10"/>
      <c r="W83" s="10"/>
      <c r="X83" s="10"/>
      <c r="Y83" s="10"/>
      <c r="Z83" s="10"/>
      <c r="AA83" s="10"/>
      <c r="AB83" s="36"/>
      <c r="AC83" s="36"/>
      <c r="AD83" s="36"/>
      <c r="AE83" s="36"/>
      <c r="AF83" s="10"/>
      <c r="AG83" s="10"/>
    </row>
    <row r="84" spans="1:33" s="8" customFormat="1" x14ac:dyDescent="0.3">
      <c r="A84" s="10"/>
      <c r="B84" s="10"/>
      <c r="C84" s="10"/>
      <c r="D84" s="10"/>
      <c r="I84" s="10"/>
      <c r="J84" s="10"/>
      <c r="K84" s="10"/>
      <c r="L84" s="10"/>
      <c r="M84" s="10"/>
      <c r="N84" s="27"/>
      <c r="O84" s="41"/>
      <c r="P84" s="41"/>
      <c r="R84" s="13"/>
      <c r="S84" s="30"/>
      <c r="T84" s="30"/>
      <c r="U84" s="30"/>
      <c r="V84" s="10"/>
      <c r="W84" s="10"/>
      <c r="X84" s="10"/>
      <c r="Y84" s="10"/>
      <c r="Z84" s="10"/>
      <c r="AA84" s="10"/>
      <c r="AB84" s="36"/>
      <c r="AC84" s="36"/>
      <c r="AD84" s="36"/>
      <c r="AE84" s="36"/>
      <c r="AF84" s="10"/>
      <c r="AG84" s="10"/>
    </row>
    <row r="85" spans="1:33" s="8" customFormat="1" x14ac:dyDescent="0.3">
      <c r="A85" s="10"/>
      <c r="B85" s="10"/>
      <c r="C85" s="10"/>
      <c r="D85" s="10"/>
      <c r="I85" s="10"/>
      <c r="J85" s="10"/>
      <c r="K85" s="10"/>
      <c r="L85" s="10"/>
      <c r="M85" s="10"/>
      <c r="N85" s="27"/>
      <c r="O85" s="41"/>
      <c r="P85" s="41"/>
      <c r="R85" s="13"/>
      <c r="S85" s="30"/>
      <c r="T85" s="30"/>
      <c r="U85" s="30"/>
      <c r="V85" s="10"/>
      <c r="W85" s="10"/>
      <c r="X85" s="10"/>
      <c r="Y85" s="10"/>
      <c r="Z85" s="10"/>
      <c r="AA85" s="10"/>
      <c r="AB85" s="36"/>
      <c r="AC85" s="36"/>
      <c r="AD85" s="36"/>
      <c r="AE85" s="36"/>
      <c r="AF85" s="10"/>
      <c r="AG85" s="10"/>
    </row>
    <row r="86" spans="1:33" s="8" customFormat="1" ht="28.8" x14ac:dyDescent="0.3">
      <c r="A86" s="10"/>
      <c r="B86" s="10"/>
      <c r="C86" s="10"/>
      <c r="D86" s="10"/>
      <c r="I86" s="10"/>
      <c r="J86" s="10"/>
      <c r="K86" s="10"/>
      <c r="L86" s="10"/>
      <c r="M86" s="10"/>
      <c r="N86" s="27"/>
      <c r="O86" s="41"/>
      <c r="P86" s="41"/>
      <c r="R86" s="16" t="s">
        <v>198</v>
      </c>
      <c r="S86" s="42">
        <v>2022</v>
      </c>
      <c r="T86" s="42">
        <v>2023</v>
      </c>
      <c r="U86" s="42">
        <v>2024</v>
      </c>
      <c r="V86" s="10"/>
      <c r="W86" s="10"/>
      <c r="X86" s="10"/>
      <c r="Y86" s="10"/>
      <c r="Z86" s="10"/>
      <c r="AA86" s="10"/>
      <c r="AB86" s="36"/>
      <c r="AC86" s="36"/>
      <c r="AD86" s="36"/>
      <c r="AE86" s="36"/>
      <c r="AF86" s="10"/>
      <c r="AG86" s="10"/>
    </row>
    <row r="87" spans="1:33" s="8" customFormat="1" x14ac:dyDescent="0.3">
      <c r="A87" s="10"/>
      <c r="B87" s="10"/>
      <c r="C87" s="10"/>
      <c r="D87" s="10"/>
      <c r="I87" s="10"/>
      <c r="J87" s="10"/>
      <c r="K87" s="10"/>
      <c r="L87" s="10"/>
      <c r="M87" s="10"/>
      <c r="N87" s="27"/>
      <c r="O87" s="41"/>
      <c r="P87" s="41"/>
      <c r="R87" s="17" t="s">
        <v>54</v>
      </c>
      <c r="S87" s="28">
        <f t="shared" ref="S87:S93" si="6">SUMIF($H$4:$H$72,R87,$S$4:$S$72)</f>
        <v>71918</v>
      </c>
      <c r="T87" s="28">
        <f t="shared" ref="T87:T93" si="7">SUMIF($H$4:$H$72,R87,$T$4:$T$72)</f>
        <v>84368</v>
      </c>
      <c r="U87" s="28">
        <f t="shared" ref="U87:U93" si="8">SUMIF($H$4:$H$72,R87,$U$4:$U$72)</f>
        <v>84368</v>
      </c>
      <c r="V87" s="10"/>
      <c r="W87" s="10"/>
      <c r="X87" s="10"/>
      <c r="Y87" s="10"/>
      <c r="Z87" s="10"/>
      <c r="AA87" s="10"/>
      <c r="AB87" s="36"/>
      <c r="AC87" s="36"/>
      <c r="AD87" s="36"/>
      <c r="AE87" s="36"/>
      <c r="AF87" s="10"/>
      <c r="AG87" s="10"/>
    </row>
    <row r="88" spans="1:33" s="8" customFormat="1" x14ac:dyDescent="0.3">
      <c r="A88" s="10"/>
      <c r="B88" s="10"/>
      <c r="C88" s="10"/>
      <c r="D88" s="10"/>
      <c r="I88" s="10"/>
      <c r="J88" s="10"/>
      <c r="K88" s="10"/>
      <c r="L88" s="10"/>
      <c r="M88" s="10"/>
      <c r="N88" s="27"/>
      <c r="O88" s="41"/>
      <c r="P88" s="41"/>
      <c r="R88" s="17" t="s">
        <v>178</v>
      </c>
      <c r="S88" s="28">
        <f t="shared" si="6"/>
        <v>1671.2400000000002</v>
      </c>
      <c r="T88" s="28">
        <f t="shared" si="7"/>
        <v>1671.2400000000002</v>
      </c>
      <c r="U88" s="28">
        <f t="shared" si="8"/>
        <v>1671.2400000000002</v>
      </c>
      <c r="V88" s="10"/>
      <c r="W88" s="10"/>
      <c r="X88" s="10"/>
      <c r="Y88" s="10"/>
      <c r="Z88" s="10"/>
      <c r="AA88" s="10"/>
      <c r="AB88" s="36"/>
      <c r="AC88" s="36"/>
      <c r="AD88" s="36"/>
      <c r="AE88" s="36"/>
      <c r="AF88" s="10"/>
      <c r="AG88" s="10"/>
    </row>
    <row r="89" spans="1:33" s="8" customFormat="1" x14ac:dyDescent="0.3">
      <c r="A89" s="10"/>
      <c r="B89" s="10"/>
      <c r="C89" s="10"/>
      <c r="D89" s="10"/>
      <c r="I89" s="10"/>
      <c r="J89" s="10"/>
      <c r="K89" s="10"/>
      <c r="L89" s="10"/>
      <c r="M89" s="10"/>
      <c r="N89" s="27"/>
      <c r="O89" s="41"/>
      <c r="P89" s="41"/>
      <c r="R89" s="17" t="s">
        <v>25</v>
      </c>
      <c r="S89" s="28">
        <f t="shared" si="6"/>
        <v>0</v>
      </c>
      <c r="T89" s="28">
        <f t="shared" si="7"/>
        <v>0</v>
      </c>
      <c r="U89" s="28">
        <f t="shared" si="8"/>
        <v>0</v>
      </c>
      <c r="V89" s="10"/>
      <c r="W89" s="10"/>
      <c r="X89" s="10"/>
      <c r="Y89" s="10"/>
      <c r="Z89" s="10"/>
      <c r="AA89" s="10"/>
      <c r="AB89" s="36"/>
      <c r="AC89" s="36"/>
      <c r="AD89" s="36"/>
      <c r="AE89" s="36"/>
      <c r="AF89" s="10"/>
      <c r="AG89" s="10"/>
    </row>
    <row r="90" spans="1:33" s="8" customFormat="1" x14ac:dyDescent="0.3">
      <c r="A90" s="10"/>
      <c r="B90" s="10"/>
      <c r="C90" s="10"/>
      <c r="D90" s="10"/>
      <c r="I90" s="10"/>
      <c r="J90" s="10"/>
      <c r="K90" s="10"/>
      <c r="L90" s="10"/>
      <c r="M90" s="10"/>
      <c r="N90" s="27"/>
      <c r="O90" s="41"/>
      <c r="P90" s="41"/>
      <c r="R90" s="17" t="s">
        <v>21</v>
      </c>
      <c r="S90" s="28">
        <f t="shared" si="6"/>
        <v>31434</v>
      </c>
      <c r="T90" s="28">
        <f t="shared" si="7"/>
        <v>0</v>
      </c>
      <c r="U90" s="28">
        <f t="shared" si="8"/>
        <v>0</v>
      </c>
      <c r="V90" s="10"/>
      <c r="W90" s="10"/>
      <c r="X90" s="10"/>
      <c r="Y90" s="10"/>
      <c r="Z90" s="10"/>
      <c r="AA90" s="10"/>
      <c r="AB90" s="36"/>
      <c r="AC90" s="36"/>
      <c r="AD90" s="36"/>
      <c r="AE90" s="36"/>
      <c r="AF90" s="10"/>
      <c r="AG90" s="10"/>
    </row>
    <row r="91" spans="1:33" s="8" customFormat="1" x14ac:dyDescent="0.3">
      <c r="A91" s="10"/>
      <c r="B91" s="10"/>
      <c r="C91" s="10"/>
      <c r="D91" s="10"/>
      <c r="I91" s="10"/>
      <c r="J91" s="10"/>
      <c r="K91" s="10"/>
      <c r="L91" s="10"/>
      <c r="M91" s="10"/>
      <c r="N91" s="27"/>
      <c r="O91" s="41"/>
      <c r="P91" s="41"/>
      <c r="R91" s="17" t="s">
        <v>11</v>
      </c>
      <c r="S91" s="28">
        <f t="shared" si="6"/>
        <v>76761.84</v>
      </c>
      <c r="T91" s="28">
        <f t="shared" si="7"/>
        <v>75198.84</v>
      </c>
      <c r="U91" s="28">
        <f t="shared" si="8"/>
        <v>69959.839999999997</v>
      </c>
      <c r="V91" s="10"/>
      <c r="W91" s="10"/>
      <c r="X91" s="10"/>
      <c r="Y91" s="10"/>
      <c r="Z91" s="10"/>
      <c r="AA91" s="10"/>
      <c r="AB91" s="36"/>
      <c r="AC91" s="36"/>
      <c r="AD91" s="36"/>
      <c r="AE91" s="36"/>
      <c r="AF91" s="10"/>
      <c r="AG91" s="10"/>
    </row>
    <row r="92" spans="1:33" x14ac:dyDescent="0.3">
      <c r="N92" s="27"/>
      <c r="P92" s="41"/>
      <c r="Q92" s="8"/>
      <c r="R92" s="17" t="s">
        <v>33</v>
      </c>
      <c r="S92" s="28">
        <f t="shared" si="6"/>
        <v>9561</v>
      </c>
      <c r="T92" s="28">
        <f t="shared" si="7"/>
        <v>9561</v>
      </c>
      <c r="U92" s="28">
        <f t="shared" si="8"/>
        <v>9561</v>
      </c>
    </row>
    <row r="93" spans="1:33" x14ac:dyDescent="0.3">
      <c r="N93" s="27"/>
      <c r="P93" s="41"/>
      <c r="Q93" s="8"/>
      <c r="R93" s="17" t="s">
        <v>73</v>
      </c>
      <c r="S93" s="28">
        <f t="shared" si="6"/>
        <v>5968.08</v>
      </c>
      <c r="T93" s="28">
        <f t="shared" si="7"/>
        <v>5968.08</v>
      </c>
      <c r="U93" s="28">
        <f t="shared" si="8"/>
        <v>5968.08</v>
      </c>
    </row>
    <row r="94" spans="1:33" x14ac:dyDescent="0.3">
      <c r="N94" s="27"/>
      <c r="P94" s="41"/>
      <c r="Q94" s="8"/>
      <c r="S94" s="31">
        <f>SUM(S87:S93)</f>
        <v>197314.16</v>
      </c>
      <c r="T94" s="31">
        <f t="shared" ref="T94:U94" si="9">SUM(T87:T93)</f>
        <v>176767.16</v>
      </c>
      <c r="U94" s="31">
        <f t="shared" si="9"/>
        <v>171528.16</v>
      </c>
    </row>
    <row r="96" spans="1:33" ht="43.2" x14ac:dyDescent="0.3">
      <c r="R96" s="16" t="s">
        <v>199</v>
      </c>
      <c r="S96" s="42">
        <v>2022</v>
      </c>
      <c r="T96" s="42">
        <v>2023</v>
      </c>
      <c r="U96" s="42">
        <v>2024</v>
      </c>
      <c r="V96" s="14" t="s">
        <v>68</v>
      </c>
    </row>
    <row r="97" spans="18:22" x14ac:dyDescent="0.3">
      <c r="R97" s="15"/>
      <c r="S97" s="28">
        <f>+AB1+AC1</f>
        <v>2315.67</v>
      </c>
      <c r="T97" s="28">
        <f>+S97</f>
        <v>2315.67</v>
      </c>
      <c r="U97" s="28">
        <f>+T97</f>
        <v>2315.67</v>
      </c>
      <c r="V97" s="12" t="s">
        <v>197</v>
      </c>
    </row>
    <row r="100" spans="18:22" ht="43.2" x14ac:dyDescent="0.3">
      <c r="R100" s="16" t="s">
        <v>201</v>
      </c>
      <c r="S100" s="42">
        <v>2022</v>
      </c>
      <c r="T100" s="42">
        <v>2023</v>
      </c>
      <c r="U100" s="42">
        <v>2024</v>
      </c>
      <c r="V100" s="14" t="s">
        <v>68</v>
      </c>
    </row>
    <row r="101" spans="18:22" x14ac:dyDescent="0.3">
      <c r="R101" s="15"/>
      <c r="S101" s="28">
        <f>+AD1</f>
        <v>277.5</v>
      </c>
      <c r="T101" s="28">
        <f>+S101</f>
        <v>277.5</v>
      </c>
      <c r="U101" s="28">
        <f>+T101</f>
        <v>277.5</v>
      </c>
      <c r="V101" s="12" t="s">
        <v>200</v>
      </c>
    </row>
    <row r="104" spans="18:22" ht="72" x14ac:dyDescent="0.3">
      <c r="R104" s="16" t="s">
        <v>208</v>
      </c>
      <c r="S104" s="42">
        <v>2022</v>
      </c>
      <c r="T104" s="42">
        <v>2023</v>
      </c>
      <c r="U104" s="42">
        <v>2024</v>
      </c>
      <c r="V104" s="14" t="s">
        <v>68</v>
      </c>
    </row>
    <row r="105" spans="18:22" x14ac:dyDescent="0.3">
      <c r="R105" s="15"/>
      <c r="S105" s="28">
        <f>+AE1</f>
        <v>702.72</v>
      </c>
      <c r="T105" s="28">
        <f>+S105</f>
        <v>702.72</v>
      </c>
      <c r="U105" s="28">
        <f>+T105</f>
        <v>702.72</v>
      </c>
      <c r="V105" s="12" t="s">
        <v>207</v>
      </c>
    </row>
  </sheetData>
  <autoFilter ref="A3:AN72" xr:uid="{4E0F93E8-1322-4077-BD30-576A27F75D2C}">
    <filterColumn colId="10">
      <filters>
        <dateGroupItem year="2033" dateTimeGrouping="year"/>
        <dateGroupItem year="2027" month="10" dateTimeGrouping="month"/>
        <dateGroupItem year="2027" month="12" dateTimeGrouping="month"/>
        <dateGroupItem year="2026" month="12" dateTimeGrouping="month"/>
        <dateGroupItem year="2025" month="10" dateTimeGrouping="month"/>
        <dateGroupItem year="2023" dateTimeGrouping="year"/>
        <dateGroupItem year="2021" dateTimeGrouping="year"/>
        <dateGroupItem year="2020" dateTimeGrouping="year"/>
        <dateGroupItem year="2019" dateTimeGrouping="year"/>
      </filters>
    </filterColumn>
  </autoFilter>
  <mergeCells count="2">
    <mergeCell ref="A2:AE2"/>
    <mergeCell ref="A77:J7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workbookViewId="0">
      <selection activeCell="E27" sqref="E27"/>
    </sheetView>
  </sheetViews>
  <sheetFormatPr defaultRowHeight="14.4" x14ac:dyDescent="0.3"/>
  <cols>
    <col min="1" max="1" width="18.5546875" customWidth="1"/>
    <col min="2" max="2" width="9.109375" style="19"/>
  </cols>
  <sheetData>
    <row r="1" spans="1:2" x14ac:dyDescent="0.3">
      <c r="A1" t="s">
        <v>235</v>
      </c>
      <c r="B1" s="58">
        <v>2022</v>
      </c>
    </row>
    <row r="2" spans="1:2" x14ac:dyDescent="0.3">
      <c r="A2" t="s">
        <v>236</v>
      </c>
      <c r="B2" s="58">
        <v>2024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73"/>
  <sheetViews>
    <sheetView showGridLines="0" tabSelected="1" zoomScale="60" zoomScaleNormal="60" workbookViewId="0">
      <pane ySplit="3" topLeftCell="A4" activePane="bottomLeft" state="frozen"/>
      <selection activeCell="M1" sqref="M1"/>
      <selection pane="bottomLeft" activeCell="D7" sqref="D7"/>
    </sheetView>
  </sheetViews>
  <sheetFormatPr defaultColWidth="15.77734375" defaultRowHeight="45" customHeight="1" x14ac:dyDescent="0.3"/>
  <cols>
    <col min="1" max="1" width="29.5546875" style="1" bestFit="1" customWidth="1"/>
    <col min="2" max="2" width="20.44140625" style="1" bestFit="1" customWidth="1"/>
    <col min="3" max="3" width="47.6640625" style="1" bestFit="1" customWidth="1"/>
    <col min="4" max="4" width="16.44140625" style="2" bestFit="1" customWidth="1"/>
    <col min="5" max="6" width="22" style="2" bestFit="1" customWidth="1"/>
    <col min="7" max="7" width="24.5546875" style="2" bestFit="1" customWidth="1"/>
    <col min="8" max="8" width="24" style="64" bestFit="1" customWidth="1"/>
    <col min="9" max="9" width="28.6640625" style="2" bestFit="1" customWidth="1"/>
    <col min="10" max="10" width="20.33203125" style="2" bestFit="1" customWidth="1"/>
    <col min="11" max="16384" width="15.77734375" style="1"/>
  </cols>
  <sheetData>
    <row r="2" spans="1:10" ht="45" customHeight="1" x14ac:dyDescent="0.3">
      <c r="A2" s="67" t="s">
        <v>294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s="4" customFormat="1" ht="45" customHeight="1" x14ac:dyDescent="0.3">
      <c r="A3" s="3" t="s">
        <v>2</v>
      </c>
      <c r="B3" s="3" t="s">
        <v>6</v>
      </c>
      <c r="C3" s="3" t="s">
        <v>8</v>
      </c>
      <c r="D3" s="3" t="s">
        <v>7</v>
      </c>
      <c r="E3" s="3" t="s">
        <v>232</v>
      </c>
      <c r="F3" s="3" t="s">
        <v>233</v>
      </c>
      <c r="G3" s="3" t="s">
        <v>112</v>
      </c>
      <c r="H3" s="65" t="s">
        <v>291</v>
      </c>
      <c r="I3" s="3" t="s">
        <v>69</v>
      </c>
      <c r="J3" s="3" t="s">
        <v>146</v>
      </c>
    </row>
    <row r="4" spans="1:10" s="5" customFormat="1" ht="64.8" customHeight="1" x14ac:dyDescent="0.3">
      <c r="A4" s="48" t="s">
        <v>91</v>
      </c>
      <c r="B4" s="46" t="s">
        <v>63</v>
      </c>
      <c r="C4" s="46" t="s">
        <v>54</v>
      </c>
      <c r="D4" s="46">
        <v>8</v>
      </c>
      <c r="E4" s="47">
        <v>43525</v>
      </c>
      <c r="F4" s="47">
        <v>46446</v>
      </c>
      <c r="G4" s="46" t="s">
        <v>144</v>
      </c>
      <c r="H4" s="66">
        <v>311</v>
      </c>
      <c r="I4" s="6" t="s">
        <v>108</v>
      </c>
      <c r="J4" s="46">
        <v>2348</v>
      </c>
    </row>
    <row r="5" spans="1:10" s="5" customFormat="1" ht="64.8" customHeight="1" x14ac:dyDescent="0.3">
      <c r="A5" s="48" t="s">
        <v>83</v>
      </c>
      <c r="B5" s="46" t="s">
        <v>63</v>
      </c>
      <c r="C5" s="46" t="s">
        <v>54</v>
      </c>
      <c r="D5" s="46">
        <v>8</v>
      </c>
      <c r="E5" s="47">
        <v>43525</v>
      </c>
      <c r="F5" s="47">
        <v>46446</v>
      </c>
      <c r="G5" s="46" t="s">
        <v>145</v>
      </c>
      <c r="H5" s="66">
        <v>311</v>
      </c>
      <c r="I5" s="6" t="s">
        <v>108</v>
      </c>
      <c r="J5" s="46">
        <v>4</v>
      </c>
    </row>
    <row r="6" spans="1:10" s="5" customFormat="1" ht="64.8" customHeight="1" x14ac:dyDescent="0.3">
      <c r="A6" s="48" t="s">
        <v>78</v>
      </c>
      <c r="B6" s="46" t="s">
        <v>63</v>
      </c>
      <c r="C6" s="46" t="s">
        <v>54</v>
      </c>
      <c r="D6" s="46">
        <v>8</v>
      </c>
      <c r="E6" s="47">
        <v>43525</v>
      </c>
      <c r="F6" s="47">
        <v>46446</v>
      </c>
      <c r="G6" s="46" t="s">
        <v>141</v>
      </c>
      <c r="H6" s="66">
        <v>123</v>
      </c>
      <c r="I6" s="6" t="s">
        <v>108</v>
      </c>
      <c r="J6" s="46">
        <v>2300</v>
      </c>
    </row>
    <row r="7" spans="1:10" s="5" customFormat="1" ht="64.8" customHeight="1" x14ac:dyDescent="0.3">
      <c r="A7" s="48" t="s">
        <v>80</v>
      </c>
      <c r="B7" s="46" t="s">
        <v>63</v>
      </c>
      <c r="C7" s="46" t="s">
        <v>54</v>
      </c>
      <c r="D7" s="46">
        <v>8</v>
      </c>
      <c r="E7" s="47">
        <v>43525</v>
      </c>
      <c r="F7" s="47">
        <v>46446</v>
      </c>
      <c r="G7" s="46" t="s">
        <v>142</v>
      </c>
      <c r="H7" s="66">
        <v>174</v>
      </c>
      <c r="I7" s="6" t="s">
        <v>108</v>
      </c>
      <c r="J7" s="46">
        <v>2121</v>
      </c>
    </row>
    <row r="8" spans="1:10" s="7" customFormat="1" ht="54.6" customHeight="1" x14ac:dyDescent="0.3">
      <c r="A8" s="48" t="s">
        <v>81</v>
      </c>
      <c r="B8" s="46" t="s">
        <v>63</v>
      </c>
      <c r="C8" s="46" t="s">
        <v>54</v>
      </c>
      <c r="D8" s="46">
        <v>8</v>
      </c>
      <c r="E8" s="47">
        <v>43525</v>
      </c>
      <c r="F8" s="47">
        <v>46446</v>
      </c>
      <c r="G8" s="46" t="s">
        <v>143</v>
      </c>
      <c r="H8" s="66">
        <v>113</v>
      </c>
      <c r="I8" s="6" t="s">
        <v>108</v>
      </c>
      <c r="J8" s="46">
        <v>2210</v>
      </c>
    </row>
    <row r="9" spans="1:10" s="7" customFormat="1" ht="87" customHeight="1" x14ac:dyDescent="0.3">
      <c r="A9" s="48" t="s">
        <v>92</v>
      </c>
      <c r="B9" s="46" t="s">
        <v>63</v>
      </c>
      <c r="C9" s="46" t="s">
        <v>54</v>
      </c>
      <c r="D9" s="46">
        <v>8</v>
      </c>
      <c r="E9" s="47">
        <v>43552</v>
      </c>
      <c r="F9" s="47">
        <v>46473</v>
      </c>
      <c r="G9" s="46" t="s">
        <v>140</v>
      </c>
      <c r="H9" s="66">
        <v>1256</v>
      </c>
      <c r="I9" s="6" t="s">
        <v>108</v>
      </c>
      <c r="J9" s="46">
        <v>2252</v>
      </c>
    </row>
    <row r="10" spans="1:10" s="7" customFormat="1" ht="45" customHeight="1" x14ac:dyDescent="0.3">
      <c r="A10" s="48" t="s">
        <v>90</v>
      </c>
      <c r="B10" s="46" t="s">
        <v>64</v>
      </c>
      <c r="C10" s="46" t="s">
        <v>25</v>
      </c>
      <c r="D10" s="46">
        <v>2</v>
      </c>
      <c r="E10" s="47">
        <v>43617</v>
      </c>
      <c r="F10" s="47">
        <v>44347</v>
      </c>
      <c r="G10" s="46" t="s">
        <v>228</v>
      </c>
      <c r="H10" s="66">
        <v>1150</v>
      </c>
      <c r="I10" s="6" t="s">
        <v>67</v>
      </c>
      <c r="J10" s="46">
        <v>180</v>
      </c>
    </row>
    <row r="11" spans="1:10" s="7" customFormat="1" ht="45" customHeight="1" x14ac:dyDescent="0.3">
      <c r="A11" s="48" t="s">
        <v>90</v>
      </c>
      <c r="B11" s="46" t="s">
        <v>64</v>
      </c>
      <c r="C11" s="46" t="s">
        <v>21</v>
      </c>
      <c r="D11" s="46" t="s">
        <v>20</v>
      </c>
      <c r="E11" s="47">
        <v>44347</v>
      </c>
      <c r="F11" s="46" t="s">
        <v>20</v>
      </c>
      <c r="G11" s="46" t="s">
        <v>229</v>
      </c>
      <c r="H11" s="66">
        <v>1624</v>
      </c>
      <c r="I11" s="6" t="s">
        <v>67</v>
      </c>
      <c r="J11" s="46">
        <v>180</v>
      </c>
    </row>
    <row r="12" spans="1:10" s="7" customFormat="1" ht="45" customHeight="1" x14ac:dyDescent="0.3">
      <c r="A12" s="48" t="s">
        <v>169</v>
      </c>
      <c r="B12" s="46" t="s">
        <v>64</v>
      </c>
      <c r="C12" s="46" t="s">
        <v>73</v>
      </c>
      <c r="D12" s="46">
        <v>7</v>
      </c>
      <c r="E12" s="47">
        <v>43539</v>
      </c>
      <c r="F12" s="47">
        <v>46095</v>
      </c>
      <c r="G12" s="46" t="s">
        <v>258</v>
      </c>
      <c r="H12" s="66">
        <v>638.76</v>
      </c>
      <c r="I12" s="6" t="s">
        <v>67</v>
      </c>
      <c r="J12" s="46">
        <v>175</v>
      </c>
    </row>
    <row r="13" spans="1:10" s="7" customFormat="1" ht="45" customHeight="1" x14ac:dyDescent="0.3">
      <c r="A13" s="48" t="s">
        <v>48</v>
      </c>
      <c r="B13" s="46" t="s">
        <v>47</v>
      </c>
      <c r="C13" s="46" t="s">
        <v>11</v>
      </c>
      <c r="D13" s="46" t="s">
        <v>46</v>
      </c>
      <c r="E13" s="47">
        <v>40817</v>
      </c>
      <c r="F13" s="46">
        <v>45199</v>
      </c>
      <c r="G13" s="46" t="s">
        <v>131</v>
      </c>
      <c r="H13" s="66">
        <v>6252</v>
      </c>
      <c r="I13" s="6" t="s">
        <v>66</v>
      </c>
      <c r="J13" s="46">
        <v>154</v>
      </c>
    </row>
    <row r="14" spans="1:10" s="8" customFormat="1" ht="45" customHeight="1" x14ac:dyDescent="0.3">
      <c r="A14" s="48" t="s">
        <v>156</v>
      </c>
      <c r="B14" s="46" t="s">
        <v>64</v>
      </c>
      <c r="C14" s="46" t="s">
        <v>33</v>
      </c>
      <c r="D14" s="46" t="s">
        <v>107</v>
      </c>
      <c r="E14" s="47">
        <v>42887</v>
      </c>
      <c r="F14" s="46" t="s">
        <v>20</v>
      </c>
      <c r="G14" s="46" t="s">
        <v>259</v>
      </c>
      <c r="H14" s="66">
        <v>320.16000000000003</v>
      </c>
      <c r="I14" s="6" t="s">
        <v>67</v>
      </c>
      <c r="J14" s="46">
        <v>159</v>
      </c>
    </row>
    <row r="15" spans="1:10" s="7" customFormat="1" ht="45" customHeight="1" x14ac:dyDescent="0.3">
      <c r="A15" s="48" t="s">
        <v>183</v>
      </c>
      <c r="B15" s="46" t="s">
        <v>64</v>
      </c>
      <c r="C15" s="43" t="s">
        <v>178</v>
      </c>
      <c r="D15" s="46">
        <v>8</v>
      </c>
      <c r="E15" s="47">
        <v>44348</v>
      </c>
      <c r="F15" s="47">
        <v>47269</v>
      </c>
      <c r="G15" s="46" t="s">
        <v>285</v>
      </c>
      <c r="H15" s="66">
        <v>580.86</v>
      </c>
      <c r="I15" s="6" t="s">
        <v>67</v>
      </c>
      <c r="J15" s="46">
        <v>199</v>
      </c>
    </row>
    <row r="16" spans="1:10" s="8" customFormat="1" ht="45" customHeight="1" x14ac:dyDescent="0.3">
      <c r="A16" s="48" t="s">
        <v>179</v>
      </c>
      <c r="B16" s="46" t="s">
        <v>64</v>
      </c>
      <c r="C16" s="43" t="s">
        <v>178</v>
      </c>
      <c r="D16" s="46">
        <v>9</v>
      </c>
      <c r="E16" s="47">
        <v>44348</v>
      </c>
      <c r="F16" s="47">
        <v>47634</v>
      </c>
      <c r="G16" s="46" t="s">
        <v>260</v>
      </c>
      <c r="H16" s="66">
        <v>302.64</v>
      </c>
      <c r="I16" s="6" t="s">
        <v>67</v>
      </c>
      <c r="J16" s="46">
        <v>198</v>
      </c>
    </row>
    <row r="17" spans="1:10" s="8" customFormat="1" ht="45" customHeight="1" x14ac:dyDescent="0.3">
      <c r="A17" s="45" t="s">
        <v>148</v>
      </c>
      <c r="B17" s="43" t="s">
        <v>64</v>
      </c>
      <c r="C17" s="43" t="s">
        <v>11</v>
      </c>
      <c r="D17" s="46" t="s">
        <v>10</v>
      </c>
      <c r="E17" s="44">
        <v>43987</v>
      </c>
      <c r="F17" s="44">
        <v>46908</v>
      </c>
      <c r="G17" s="43" t="s">
        <v>113</v>
      </c>
      <c r="H17" s="66">
        <v>4077</v>
      </c>
      <c r="I17" s="6" t="s">
        <v>67</v>
      </c>
      <c r="J17" s="43">
        <v>115</v>
      </c>
    </row>
    <row r="18" spans="1:10" s="8" customFormat="1" ht="45" customHeight="1" x14ac:dyDescent="0.3">
      <c r="A18" s="48" t="s">
        <v>12</v>
      </c>
      <c r="B18" s="46" t="s">
        <v>64</v>
      </c>
      <c r="C18" s="46" t="s">
        <v>11</v>
      </c>
      <c r="D18" s="46" t="s">
        <v>10</v>
      </c>
      <c r="E18" s="47">
        <v>43040</v>
      </c>
      <c r="F18" s="47">
        <v>45961</v>
      </c>
      <c r="G18" s="46" t="s">
        <v>114</v>
      </c>
      <c r="H18" s="66">
        <v>3722</v>
      </c>
      <c r="I18" s="6" t="s">
        <v>67</v>
      </c>
      <c r="J18" s="46">
        <v>72</v>
      </c>
    </row>
    <row r="19" spans="1:10" s="8" customFormat="1" ht="45" customHeight="1" x14ac:dyDescent="0.3">
      <c r="A19" s="48" t="s">
        <v>50</v>
      </c>
      <c r="B19" s="46" t="s">
        <v>47</v>
      </c>
      <c r="C19" s="46" t="s">
        <v>11</v>
      </c>
      <c r="D19" s="46" t="s">
        <v>46</v>
      </c>
      <c r="E19" s="47">
        <v>40098</v>
      </c>
      <c r="F19" s="47">
        <v>44480</v>
      </c>
      <c r="G19" s="46" t="s">
        <v>215</v>
      </c>
      <c r="H19" s="66">
        <v>1440</v>
      </c>
      <c r="I19" s="6" t="s">
        <v>66</v>
      </c>
      <c r="J19" s="46">
        <v>112</v>
      </c>
    </row>
    <row r="20" spans="1:10" s="7" customFormat="1" ht="45" customHeight="1" x14ac:dyDescent="0.3">
      <c r="A20" s="48" t="s">
        <v>50</v>
      </c>
      <c r="B20" s="46" t="s">
        <v>47</v>
      </c>
      <c r="C20" s="46" t="s">
        <v>21</v>
      </c>
      <c r="D20" s="46" t="s">
        <v>20</v>
      </c>
      <c r="E20" s="47">
        <v>44480</v>
      </c>
      <c r="F20" s="46" t="s">
        <v>20</v>
      </c>
      <c r="G20" s="46" t="s">
        <v>256</v>
      </c>
      <c r="H20" s="66">
        <v>294</v>
      </c>
      <c r="I20" s="6" t="s">
        <v>67</v>
      </c>
      <c r="J20" s="46">
        <v>112</v>
      </c>
    </row>
    <row r="21" spans="1:10" s="8" customFormat="1" ht="45" customHeight="1" x14ac:dyDescent="0.3">
      <c r="A21" s="48" t="s">
        <v>52</v>
      </c>
      <c r="B21" s="46" t="s">
        <v>47</v>
      </c>
      <c r="C21" s="46" t="s">
        <v>11</v>
      </c>
      <c r="D21" s="46" t="s">
        <v>46</v>
      </c>
      <c r="E21" s="47">
        <v>40080</v>
      </c>
      <c r="F21" s="47">
        <v>44462</v>
      </c>
      <c r="G21" s="46" t="s">
        <v>213</v>
      </c>
      <c r="H21" s="66">
        <v>2628</v>
      </c>
      <c r="I21" s="6" t="s">
        <v>66</v>
      </c>
      <c r="J21" s="46">
        <v>107</v>
      </c>
    </row>
    <row r="22" spans="1:10" s="7" customFormat="1" ht="45" customHeight="1" x14ac:dyDescent="0.3">
      <c r="A22" s="48" t="s">
        <v>52</v>
      </c>
      <c r="B22" s="46" t="s">
        <v>47</v>
      </c>
      <c r="C22" s="46" t="s">
        <v>11</v>
      </c>
      <c r="D22" s="46">
        <v>6</v>
      </c>
      <c r="E22" s="47">
        <v>44462</v>
      </c>
      <c r="F22" s="46">
        <v>46653</v>
      </c>
      <c r="G22" s="46" t="s">
        <v>257</v>
      </c>
      <c r="H22" s="66">
        <v>2850</v>
      </c>
      <c r="I22" s="6" t="s">
        <v>66</v>
      </c>
      <c r="J22" s="46">
        <v>107</v>
      </c>
    </row>
    <row r="23" spans="1:10" s="8" customFormat="1" ht="45" customHeight="1" x14ac:dyDescent="0.3">
      <c r="A23" s="48" t="s">
        <v>96</v>
      </c>
      <c r="B23" s="46" t="s">
        <v>64</v>
      </c>
      <c r="C23" s="46" t="s">
        <v>73</v>
      </c>
      <c r="D23" s="46">
        <v>9</v>
      </c>
      <c r="E23" s="47">
        <v>43455</v>
      </c>
      <c r="F23" s="47">
        <v>46741</v>
      </c>
      <c r="G23" s="46" t="s">
        <v>261</v>
      </c>
      <c r="H23" s="66">
        <v>300</v>
      </c>
      <c r="I23" s="6" t="s">
        <v>67</v>
      </c>
      <c r="J23" s="46">
        <v>48</v>
      </c>
    </row>
    <row r="24" spans="1:10" s="7" customFormat="1" ht="45" customHeight="1" x14ac:dyDescent="0.3">
      <c r="A24" s="48" t="s">
        <v>71</v>
      </c>
      <c r="B24" s="46" t="s">
        <v>64</v>
      </c>
      <c r="C24" s="46" t="s">
        <v>11</v>
      </c>
      <c r="D24" s="46">
        <v>2</v>
      </c>
      <c r="E24" s="47">
        <v>43132</v>
      </c>
      <c r="F24" s="46">
        <v>43862</v>
      </c>
      <c r="G24" s="46" t="s">
        <v>292</v>
      </c>
      <c r="H24" s="66">
        <v>264</v>
      </c>
      <c r="I24" s="6" t="s">
        <v>67</v>
      </c>
      <c r="J24" s="46">
        <v>82</v>
      </c>
    </row>
    <row r="25" spans="1:10" s="7" customFormat="1" ht="45" customHeight="1" x14ac:dyDescent="0.3">
      <c r="A25" s="48" t="s">
        <v>71</v>
      </c>
      <c r="B25" s="46" t="s">
        <v>64</v>
      </c>
      <c r="C25" s="46" t="s">
        <v>21</v>
      </c>
      <c r="D25" s="46" t="s">
        <v>20</v>
      </c>
      <c r="E25" s="47">
        <v>43862</v>
      </c>
      <c r="F25" s="46">
        <v>44489</v>
      </c>
      <c r="G25" s="46" t="s">
        <v>293</v>
      </c>
      <c r="H25" s="66">
        <v>2904</v>
      </c>
      <c r="I25" s="6" t="s">
        <v>67</v>
      </c>
      <c r="J25" s="46">
        <v>82</v>
      </c>
    </row>
    <row r="26" spans="1:10" s="7" customFormat="1" ht="45" customHeight="1" x14ac:dyDescent="0.3">
      <c r="A26" s="48" t="s">
        <v>16</v>
      </c>
      <c r="B26" s="46" t="s">
        <v>64</v>
      </c>
      <c r="C26" s="46" t="s">
        <v>11</v>
      </c>
      <c r="D26" s="46" t="s">
        <v>10</v>
      </c>
      <c r="E26" s="47">
        <v>43040</v>
      </c>
      <c r="F26" s="46">
        <v>45961</v>
      </c>
      <c r="G26" s="46" t="s">
        <v>116</v>
      </c>
      <c r="H26" s="66">
        <v>2746</v>
      </c>
      <c r="I26" s="6" t="s">
        <v>67</v>
      </c>
      <c r="J26" s="46">
        <v>88</v>
      </c>
    </row>
    <row r="27" spans="1:10" s="8" customFormat="1" ht="45" customHeight="1" x14ac:dyDescent="0.3">
      <c r="A27" s="48" t="s">
        <v>137</v>
      </c>
      <c r="B27" s="46" t="s">
        <v>63</v>
      </c>
      <c r="C27" s="46" t="s">
        <v>54</v>
      </c>
      <c r="D27" s="46">
        <v>9</v>
      </c>
      <c r="E27" s="47">
        <v>43878</v>
      </c>
      <c r="F27" s="47">
        <v>47165</v>
      </c>
      <c r="G27" s="50" t="s">
        <v>138</v>
      </c>
      <c r="H27" s="66">
        <v>9760</v>
      </c>
      <c r="I27" s="6" t="s">
        <v>108</v>
      </c>
      <c r="J27" s="50" t="s">
        <v>175</v>
      </c>
    </row>
    <row r="28" spans="1:10" s="8" customFormat="1" ht="45" customHeight="1" x14ac:dyDescent="0.3">
      <c r="A28" s="48" t="s">
        <v>189</v>
      </c>
      <c r="B28" s="46" t="s">
        <v>63</v>
      </c>
      <c r="C28" s="46" t="s">
        <v>54</v>
      </c>
      <c r="D28" s="46">
        <v>9</v>
      </c>
      <c r="E28" s="47">
        <v>43878</v>
      </c>
      <c r="F28" s="47">
        <v>47165</v>
      </c>
      <c r="G28" s="50" t="s">
        <v>139</v>
      </c>
      <c r="H28" s="66">
        <v>11896.05</v>
      </c>
      <c r="I28" s="6" t="s">
        <v>108</v>
      </c>
      <c r="J28" s="50">
        <v>12</v>
      </c>
    </row>
    <row r="29" spans="1:10" s="8" customFormat="1" ht="45" customHeight="1" x14ac:dyDescent="0.3">
      <c r="A29" s="48" t="s">
        <v>151</v>
      </c>
      <c r="B29" s="46" t="s">
        <v>64</v>
      </c>
      <c r="C29" s="46" t="s">
        <v>21</v>
      </c>
      <c r="D29" s="46" t="s">
        <v>20</v>
      </c>
      <c r="E29" s="47">
        <v>44031</v>
      </c>
      <c r="F29" s="47" t="s">
        <v>20</v>
      </c>
      <c r="G29" s="50" t="s">
        <v>117</v>
      </c>
      <c r="H29" s="66">
        <v>3084</v>
      </c>
      <c r="I29" s="6" t="s">
        <v>67</v>
      </c>
      <c r="J29" s="50">
        <v>116</v>
      </c>
    </row>
    <row r="30" spans="1:10" s="8" customFormat="1" ht="45" customHeight="1" x14ac:dyDescent="0.3">
      <c r="A30" s="48" t="s">
        <v>166</v>
      </c>
      <c r="B30" s="46" t="s">
        <v>64</v>
      </c>
      <c r="C30" s="46" t="s">
        <v>73</v>
      </c>
      <c r="D30" s="46">
        <v>9</v>
      </c>
      <c r="E30" s="47">
        <v>43284</v>
      </c>
      <c r="F30" s="47">
        <v>46570</v>
      </c>
      <c r="G30" s="46" t="s">
        <v>262</v>
      </c>
      <c r="H30" s="66">
        <v>1199.04</v>
      </c>
      <c r="I30" s="6" t="s">
        <v>67</v>
      </c>
      <c r="J30" s="46">
        <v>172</v>
      </c>
    </row>
    <row r="31" spans="1:10" s="8" customFormat="1" ht="45" customHeight="1" x14ac:dyDescent="0.3">
      <c r="A31" s="48" t="s">
        <v>164</v>
      </c>
      <c r="B31" s="46" t="s">
        <v>64</v>
      </c>
      <c r="C31" s="46" t="s">
        <v>33</v>
      </c>
      <c r="D31" s="46" t="s">
        <v>107</v>
      </c>
      <c r="E31" s="47">
        <v>42856</v>
      </c>
      <c r="F31" s="46" t="s">
        <v>20</v>
      </c>
      <c r="G31" s="46" t="s">
        <v>263</v>
      </c>
      <c r="H31" s="66">
        <v>492.36</v>
      </c>
      <c r="I31" s="6" t="s">
        <v>67</v>
      </c>
      <c r="J31" s="46">
        <v>167</v>
      </c>
    </row>
    <row r="32" spans="1:10" s="8" customFormat="1" ht="45" customHeight="1" x14ac:dyDescent="0.3">
      <c r="A32" s="48" t="s">
        <v>288</v>
      </c>
      <c r="B32" s="46" t="s">
        <v>64</v>
      </c>
      <c r="C32" s="46" t="s">
        <v>33</v>
      </c>
      <c r="D32" s="46" t="s">
        <v>107</v>
      </c>
      <c r="E32" s="47">
        <v>42887</v>
      </c>
      <c r="F32" s="46" t="s">
        <v>20</v>
      </c>
      <c r="G32" s="46" t="s">
        <v>264</v>
      </c>
      <c r="H32" s="66">
        <v>869.88</v>
      </c>
      <c r="I32" s="6" t="s">
        <v>67</v>
      </c>
      <c r="J32" s="46">
        <v>163</v>
      </c>
    </row>
    <row r="33" spans="1:10" s="8" customFormat="1" ht="45" customHeight="1" x14ac:dyDescent="0.3">
      <c r="A33" s="48" t="s">
        <v>176</v>
      </c>
      <c r="B33" s="46" t="s">
        <v>64</v>
      </c>
      <c r="C33" s="43" t="s">
        <v>178</v>
      </c>
      <c r="D33" s="46">
        <v>9</v>
      </c>
      <c r="E33" s="47">
        <v>44348</v>
      </c>
      <c r="F33" s="47">
        <v>47634</v>
      </c>
      <c r="G33" s="46" t="s">
        <v>265</v>
      </c>
      <c r="H33" s="66">
        <v>300</v>
      </c>
      <c r="I33" s="6" t="s">
        <v>67</v>
      </c>
      <c r="J33" s="46">
        <v>197</v>
      </c>
    </row>
    <row r="34" spans="1:10" s="8" customFormat="1" ht="45" customHeight="1" x14ac:dyDescent="0.3">
      <c r="A34" s="48" t="s">
        <v>171</v>
      </c>
      <c r="B34" s="46" t="s">
        <v>64</v>
      </c>
      <c r="C34" s="46" t="s">
        <v>73</v>
      </c>
      <c r="D34" s="46">
        <v>9</v>
      </c>
      <c r="E34" s="47">
        <v>43546</v>
      </c>
      <c r="F34" s="47">
        <v>46833</v>
      </c>
      <c r="G34" s="46" t="s">
        <v>266</v>
      </c>
      <c r="H34" s="66">
        <v>300</v>
      </c>
      <c r="I34" s="6" t="s">
        <v>67</v>
      </c>
      <c r="J34" s="46">
        <v>176</v>
      </c>
    </row>
    <row r="35" spans="1:10" s="8" customFormat="1" ht="45" customHeight="1" x14ac:dyDescent="0.3">
      <c r="A35" s="48" t="s">
        <v>18</v>
      </c>
      <c r="B35" s="46" t="s">
        <v>64</v>
      </c>
      <c r="C35" s="46" t="s">
        <v>11</v>
      </c>
      <c r="D35" s="46" t="s">
        <v>10</v>
      </c>
      <c r="E35" s="47">
        <v>43497</v>
      </c>
      <c r="F35" s="47">
        <v>46418</v>
      </c>
      <c r="G35" s="50" t="s">
        <v>118</v>
      </c>
      <c r="H35" s="66">
        <v>5412</v>
      </c>
      <c r="I35" s="6" t="s">
        <v>67</v>
      </c>
      <c r="J35" s="50">
        <v>118</v>
      </c>
    </row>
    <row r="36" spans="1:10" s="8" customFormat="1" ht="45" customHeight="1" x14ac:dyDescent="0.3">
      <c r="A36" s="48" t="s">
        <v>170</v>
      </c>
      <c r="B36" s="46" t="s">
        <v>64</v>
      </c>
      <c r="C36" s="46" t="s">
        <v>73</v>
      </c>
      <c r="D36" s="46">
        <v>9</v>
      </c>
      <c r="E36" s="47">
        <v>43546</v>
      </c>
      <c r="F36" s="47">
        <v>46833</v>
      </c>
      <c r="G36" s="46" t="s">
        <v>267</v>
      </c>
      <c r="H36" s="66">
        <v>300</v>
      </c>
      <c r="I36" s="6" t="s">
        <v>67</v>
      </c>
      <c r="J36" s="46">
        <v>177</v>
      </c>
    </row>
    <row r="37" spans="1:10" s="8" customFormat="1" ht="45" customHeight="1" x14ac:dyDescent="0.3">
      <c r="A37" s="48" t="s">
        <v>286</v>
      </c>
      <c r="B37" s="46" t="s">
        <v>64</v>
      </c>
      <c r="C37" s="46" t="s">
        <v>33</v>
      </c>
      <c r="D37" s="46" t="s">
        <v>107</v>
      </c>
      <c r="E37" s="47">
        <v>42887</v>
      </c>
      <c r="F37" s="46" t="s">
        <v>20</v>
      </c>
      <c r="G37" s="46" t="s">
        <v>268</v>
      </c>
      <c r="H37" s="66">
        <v>1049.1600000000001</v>
      </c>
      <c r="I37" s="6" t="s">
        <v>67</v>
      </c>
      <c r="J37" s="46">
        <v>162</v>
      </c>
    </row>
    <row r="38" spans="1:10" s="8" customFormat="1" ht="45" customHeight="1" x14ac:dyDescent="0.3">
      <c r="A38" s="48" t="s">
        <v>30</v>
      </c>
      <c r="B38" s="46" t="s">
        <v>64</v>
      </c>
      <c r="C38" s="46" t="s">
        <v>21</v>
      </c>
      <c r="D38" s="46">
        <v>2</v>
      </c>
      <c r="E38" s="47">
        <v>43727</v>
      </c>
      <c r="F38" s="47" t="s">
        <v>20</v>
      </c>
      <c r="G38" s="50" t="s">
        <v>127</v>
      </c>
      <c r="H38" s="66">
        <v>2136</v>
      </c>
      <c r="I38" s="6" t="s">
        <v>67</v>
      </c>
      <c r="J38" s="50">
        <v>83</v>
      </c>
    </row>
    <row r="39" spans="1:10" s="8" customFormat="1" ht="45" customHeight="1" x14ac:dyDescent="0.3">
      <c r="A39" s="48" t="s">
        <v>57</v>
      </c>
      <c r="B39" s="46" t="s">
        <v>47</v>
      </c>
      <c r="C39" s="46" t="s">
        <v>11</v>
      </c>
      <c r="D39" s="46" t="s">
        <v>46</v>
      </c>
      <c r="E39" s="47">
        <v>41706</v>
      </c>
      <c r="F39" s="47">
        <v>46088</v>
      </c>
      <c r="G39" s="46" t="s">
        <v>132</v>
      </c>
      <c r="H39" s="66">
        <v>7317</v>
      </c>
      <c r="I39" s="6" t="s">
        <v>66</v>
      </c>
      <c r="J39" s="46">
        <v>114</v>
      </c>
    </row>
    <row r="40" spans="1:10" s="8" customFormat="1" ht="45" customHeight="1" x14ac:dyDescent="0.3">
      <c r="A40" s="48" t="s">
        <v>157</v>
      </c>
      <c r="B40" s="46" t="s">
        <v>64</v>
      </c>
      <c r="C40" s="46" t="s">
        <v>33</v>
      </c>
      <c r="D40" s="46" t="s">
        <v>107</v>
      </c>
      <c r="E40" s="47">
        <v>42887</v>
      </c>
      <c r="F40" s="46" t="s">
        <v>20</v>
      </c>
      <c r="G40" s="46" t="s">
        <v>270</v>
      </c>
      <c r="H40" s="66">
        <v>396.48</v>
      </c>
      <c r="I40" s="6" t="s">
        <v>67</v>
      </c>
      <c r="J40" s="46">
        <v>160</v>
      </c>
    </row>
    <row r="41" spans="1:10" s="8" customFormat="1" ht="45" customHeight="1" x14ac:dyDescent="0.3">
      <c r="A41" s="48" t="s">
        <v>59</v>
      </c>
      <c r="B41" s="46" t="s">
        <v>47</v>
      </c>
      <c r="C41" s="46" t="s">
        <v>11</v>
      </c>
      <c r="D41" s="46" t="s">
        <v>46</v>
      </c>
      <c r="E41" s="47">
        <v>41122</v>
      </c>
      <c r="F41" s="47">
        <v>45504</v>
      </c>
      <c r="G41" s="46" t="s">
        <v>133</v>
      </c>
      <c r="H41" s="66">
        <v>1325</v>
      </c>
      <c r="I41" s="6" t="s">
        <v>66</v>
      </c>
      <c r="J41" s="46">
        <v>109</v>
      </c>
    </row>
    <row r="42" spans="1:10" s="8" customFormat="1" ht="45" customHeight="1" x14ac:dyDescent="0.3">
      <c r="A42" s="48" t="s">
        <v>22</v>
      </c>
      <c r="B42" s="46" t="s">
        <v>64</v>
      </c>
      <c r="C42" s="46" t="s">
        <v>11</v>
      </c>
      <c r="D42" s="46" t="s">
        <v>10</v>
      </c>
      <c r="E42" s="47">
        <v>43466</v>
      </c>
      <c r="F42" s="47">
        <v>46387</v>
      </c>
      <c r="G42" s="46" t="s">
        <v>123</v>
      </c>
      <c r="H42" s="66">
        <v>3360</v>
      </c>
      <c r="I42" s="6" t="s">
        <v>67</v>
      </c>
      <c r="J42" s="46">
        <v>89</v>
      </c>
    </row>
    <row r="43" spans="1:10" s="8" customFormat="1" ht="45" customHeight="1" x14ac:dyDescent="0.3">
      <c r="A43" s="48" t="s">
        <v>153</v>
      </c>
      <c r="B43" s="46" t="s">
        <v>64</v>
      </c>
      <c r="C43" s="46" t="s">
        <v>21</v>
      </c>
      <c r="D43" s="46" t="s">
        <v>20</v>
      </c>
      <c r="E43" s="46">
        <v>1998</v>
      </c>
      <c r="F43" s="46" t="s">
        <v>20</v>
      </c>
      <c r="G43" s="46" t="s">
        <v>124</v>
      </c>
      <c r="H43" s="66">
        <v>2112</v>
      </c>
      <c r="I43" s="6" t="s">
        <v>67</v>
      </c>
      <c r="J43" s="46">
        <v>77</v>
      </c>
    </row>
    <row r="44" spans="1:10" s="8" customFormat="1" ht="45" customHeight="1" x14ac:dyDescent="0.3">
      <c r="A44" s="48" t="s">
        <v>56</v>
      </c>
      <c r="B44" s="46" t="s">
        <v>63</v>
      </c>
      <c r="C44" s="46" t="s">
        <v>54</v>
      </c>
      <c r="D44" s="46">
        <v>6</v>
      </c>
      <c r="E44" s="47">
        <v>44378</v>
      </c>
      <c r="F44" s="47">
        <v>46568</v>
      </c>
      <c r="G44" s="46" t="s">
        <v>222</v>
      </c>
      <c r="H44" s="66">
        <v>13060</v>
      </c>
      <c r="I44" s="6" t="s">
        <v>108</v>
      </c>
      <c r="J44" s="46">
        <v>4</v>
      </c>
    </row>
    <row r="45" spans="1:10" s="8" customFormat="1" ht="45" customHeight="1" x14ac:dyDescent="0.3">
      <c r="A45" s="48" t="s">
        <v>94</v>
      </c>
      <c r="B45" s="46" t="s">
        <v>64</v>
      </c>
      <c r="C45" s="46" t="s">
        <v>73</v>
      </c>
      <c r="D45" s="46">
        <v>9</v>
      </c>
      <c r="E45" s="47">
        <v>43437</v>
      </c>
      <c r="F45" s="47">
        <v>46723</v>
      </c>
      <c r="G45" s="46" t="s">
        <v>269</v>
      </c>
      <c r="H45" s="66">
        <v>300</v>
      </c>
      <c r="I45" s="6" t="s">
        <v>67</v>
      </c>
      <c r="J45" s="46">
        <v>79</v>
      </c>
    </row>
    <row r="46" spans="1:10" s="8" customFormat="1" ht="45" customHeight="1" x14ac:dyDescent="0.3">
      <c r="A46" s="48" t="s">
        <v>287</v>
      </c>
      <c r="B46" s="46" t="s">
        <v>64</v>
      </c>
      <c r="C46" s="46" t="s">
        <v>33</v>
      </c>
      <c r="D46" s="46" t="s">
        <v>107</v>
      </c>
      <c r="E46" s="47">
        <v>42887</v>
      </c>
      <c r="F46" s="46" t="s">
        <v>20</v>
      </c>
      <c r="G46" s="46" t="s">
        <v>271</v>
      </c>
      <c r="H46" s="66">
        <v>340.26</v>
      </c>
      <c r="I46" s="6" t="s">
        <v>67</v>
      </c>
      <c r="J46" s="46">
        <v>166</v>
      </c>
    </row>
    <row r="47" spans="1:10" s="8" customFormat="1" ht="45" customHeight="1" x14ac:dyDescent="0.3">
      <c r="A47" s="48" t="s">
        <v>74</v>
      </c>
      <c r="B47" s="46" t="s">
        <v>64</v>
      </c>
      <c r="C47" s="46" t="s">
        <v>73</v>
      </c>
      <c r="D47" s="46">
        <v>9</v>
      </c>
      <c r="E47" s="47">
        <v>43284</v>
      </c>
      <c r="F47" s="47">
        <v>46570</v>
      </c>
      <c r="G47" s="46" t="s">
        <v>272</v>
      </c>
      <c r="H47" s="66">
        <v>620.64</v>
      </c>
      <c r="I47" s="6" t="s">
        <v>67</v>
      </c>
      <c r="J47" s="46">
        <v>84</v>
      </c>
    </row>
    <row r="48" spans="1:10" s="8" customFormat="1" ht="45" customHeight="1" x14ac:dyDescent="0.3">
      <c r="A48" s="48" t="s">
        <v>98</v>
      </c>
      <c r="B48" s="46" t="s">
        <v>64</v>
      </c>
      <c r="C48" s="46" t="s">
        <v>73</v>
      </c>
      <c r="D48" s="46">
        <v>9</v>
      </c>
      <c r="E48" s="47">
        <v>43486</v>
      </c>
      <c r="F48" s="47">
        <v>46772</v>
      </c>
      <c r="G48" s="46" t="s">
        <v>273</v>
      </c>
      <c r="H48" s="66">
        <v>665.16</v>
      </c>
      <c r="I48" s="6" t="s">
        <v>67</v>
      </c>
      <c r="J48" s="46">
        <v>152</v>
      </c>
    </row>
    <row r="49" spans="1:10" s="8" customFormat="1" ht="45" customHeight="1" x14ac:dyDescent="0.3">
      <c r="A49" s="48" t="s">
        <v>289</v>
      </c>
      <c r="B49" s="46" t="s">
        <v>64</v>
      </c>
      <c r="C49" s="46" t="s">
        <v>33</v>
      </c>
      <c r="D49" s="46" t="s">
        <v>107</v>
      </c>
      <c r="E49" s="47">
        <v>42887</v>
      </c>
      <c r="F49" s="46" t="s">
        <v>20</v>
      </c>
      <c r="G49" s="46" t="s">
        <v>274</v>
      </c>
      <c r="H49" s="66">
        <v>1198.2</v>
      </c>
      <c r="I49" s="6" t="s">
        <v>67</v>
      </c>
      <c r="J49" s="46">
        <v>158</v>
      </c>
    </row>
    <row r="50" spans="1:10" s="8" customFormat="1" ht="45" customHeight="1" x14ac:dyDescent="0.3">
      <c r="A50" s="48" t="s">
        <v>61</v>
      </c>
      <c r="B50" s="46" t="s">
        <v>47</v>
      </c>
      <c r="C50" s="46" t="s">
        <v>54</v>
      </c>
      <c r="D50" s="46">
        <v>5</v>
      </c>
      <c r="E50" s="47">
        <v>42298</v>
      </c>
      <c r="F50" s="47">
        <v>44367</v>
      </c>
      <c r="G50" s="46" t="s">
        <v>224</v>
      </c>
      <c r="H50" s="66">
        <v>11016</v>
      </c>
      <c r="I50" s="6" t="s">
        <v>66</v>
      </c>
      <c r="J50" s="46" t="s">
        <v>174</v>
      </c>
    </row>
    <row r="51" spans="1:10" s="8" customFormat="1" ht="45" customHeight="1" x14ac:dyDescent="0.3">
      <c r="A51" s="48" t="s">
        <v>61</v>
      </c>
      <c r="B51" s="46" t="s">
        <v>47</v>
      </c>
      <c r="C51" s="46" t="s">
        <v>21</v>
      </c>
      <c r="D51" s="46" t="s">
        <v>20</v>
      </c>
      <c r="E51" s="47">
        <v>44367</v>
      </c>
      <c r="F51" s="47">
        <v>44651</v>
      </c>
      <c r="G51" s="46" t="s">
        <v>290</v>
      </c>
      <c r="H51" s="66">
        <v>24900</v>
      </c>
      <c r="I51" s="6" t="s">
        <v>66</v>
      </c>
      <c r="J51" s="46" t="s">
        <v>174</v>
      </c>
    </row>
    <row r="52" spans="1:10" s="8" customFormat="1" ht="45" customHeight="1" x14ac:dyDescent="0.3">
      <c r="A52" s="48" t="s">
        <v>161</v>
      </c>
      <c r="B52" s="46" t="s">
        <v>64</v>
      </c>
      <c r="C52" s="46" t="s">
        <v>33</v>
      </c>
      <c r="D52" s="46" t="s">
        <v>107</v>
      </c>
      <c r="E52" s="47">
        <v>42887</v>
      </c>
      <c r="F52" s="46" t="s">
        <v>20</v>
      </c>
      <c r="G52" s="46" t="s">
        <v>275</v>
      </c>
      <c r="H52" s="66">
        <v>554.64</v>
      </c>
      <c r="I52" s="6" t="s">
        <v>67</v>
      </c>
      <c r="J52" s="46">
        <v>164</v>
      </c>
    </row>
    <row r="53" spans="1:10" s="8" customFormat="1" ht="45" customHeight="1" x14ac:dyDescent="0.3">
      <c r="A53" s="48" t="s">
        <v>100</v>
      </c>
      <c r="B53" s="46" t="s">
        <v>64</v>
      </c>
      <c r="C53" s="46" t="s">
        <v>73</v>
      </c>
      <c r="D53" s="46">
        <v>9</v>
      </c>
      <c r="E53" s="47">
        <v>43487</v>
      </c>
      <c r="F53" s="47">
        <v>46773</v>
      </c>
      <c r="G53" s="46" t="s">
        <v>276</v>
      </c>
      <c r="H53" s="66">
        <v>300</v>
      </c>
      <c r="I53" s="6" t="s">
        <v>67</v>
      </c>
      <c r="J53" s="46">
        <v>151</v>
      </c>
    </row>
    <row r="54" spans="1:10" s="8" customFormat="1" ht="45" customHeight="1" x14ac:dyDescent="0.3">
      <c r="A54" s="48" t="s">
        <v>158</v>
      </c>
      <c r="B54" s="46" t="s">
        <v>64</v>
      </c>
      <c r="C54" s="46" t="s">
        <v>33</v>
      </c>
      <c r="D54" s="46" t="s">
        <v>107</v>
      </c>
      <c r="E54" s="47">
        <v>42887</v>
      </c>
      <c r="F54" s="46" t="s">
        <v>20</v>
      </c>
      <c r="G54" s="46" t="s">
        <v>277</v>
      </c>
      <c r="H54" s="66">
        <v>1358.88</v>
      </c>
      <c r="I54" s="6" t="s">
        <v>67</v>
      </c>
      <c r="J54" s="46">
        <v>161</v>
      </c>
    </row>
    <row r="55" spans="1:10" s="8" customFormat="1" ht="45" customHeight="1" x14ac:dyDescent="0.3">
      <c r="A55" s="48" t="s">
        <v>130</v>
      </c>
      <c r="B55" s="46" t="s">
        <v>47</v>
      </c>
      <c r="C55" s="46" t="s">
        <v>11</v>
      </c>
      <c r="D55" s="46" t="s">
        <v>46</v>
      </c>
      <c r="E55" s="47">
        <v>44287</v>
      </c>
      <c r="F55" s="47">
        <v>48944</v>
      </c>
      <c r="G55" s="46" t="s">
        <v>129</v>
      </c>
      <c r="H55" s="66">
        <v>20354.88</v>
      </c>
      <c r="I55" s="6" t="s">
        <v>66</v>
      </c>
      <c r="J55" s="46">
        <v>106</v>
      </c>
    </row>
    <row r="56" spans="1:10" s="8" customFormat="1" ht="45" customHeight="1" x14ac:dyDescent="0.3">
      <c r="A56" s="48" t="s">
        <v>168</v>
      </c>
      <c r="B56" s="46" t="s">
        <v>64</v>
      </c>
      <c r="C56" s="46" t="s">
        <v>73</v>
      </c>
      <c r="D56" s="46">
        <v>7</v>
      </c>
      <c r="E56" s="47">
        <v>43539</v>
      </c>
      <c r="F56" s="47">
        <v>46095</v>
      </c>
      <c r="G56" s="46" t="s">
        <v>278</v>
      </c>
      <c r="H56" s="66">
        <v>617.52</v>
      </c>
      <c r="I56" s="6" t="s">
        <v>67</v>
      </c>
      <c r="J56" s="46">
        <v>174</v>
      </c>
    </row>
    <row r="57" spans="1:10" s="8" customFormat="1" ht="45" customHeight="1" x14ac:dyDescent="0.3">
      <c r="A57" s="48" t="s">
        <v>26</v>
      </c>
      <c r="B57" s="46" t="s">
        <v>64</v>
      </c>
      <c r="C57" s="46" t="s">
        <v>11</v>
      </c>
      <c r="D57" s="46" t="s">
        <v>10</v>
      </c>
      <c r="E57" s="47">
        <v>43972</v>
      </c>
      <c r="F57" s="47">
        <v>46893</v>
      </c>
      <c r="G57" s="46" t="s">
        <v>126</v>
      </c>
      <c r="H57" s="66">
        <v>4256</v>
      </c>
      <c r="I57" s="6" t="s">
        <v>67</v>
      </c>
      <c r="J57" s="46">
        <v>119</v>
      </c>
    </row>
    <row r="58" spans="1:10" s="8" customFormat="1" ht="45" customHeight="1" x14ac:dyDescent="0.3">
      <c r="A58" s="55" t="s">
        <v>167</v>
      </c>
      <c r="B58" s="46" t="s">
        <v>64</v>
      </c>
      <c r="C58" s="46" t="s">
        <v>73</v>
      </c>
      <c r="D58" s="46">
        <v>9</v>
      </c>
      <c r="E58" s="47">
        <v>43375</v>
      </c>
      <c r="F58" s="47">
        <v>46661</v>
      </c>
      <c r="G58" s="46" t="s">
        <v>279</v>
      </c>
      <c r="H58" s="66">
        <v>300</v>
      </c>
      <c r="I58" s="6" t="s">
        <v>67</v>
      </c>
      <c r="J58" s="46">
        <v>173</v>
      </c>
    </row>
    <row r="59" spans="1:10" s="8" customFormat="1" ht="45" customHeight="1" x14ac:dyDescent="0.3">
      <c r="A59" s="48" t="s">
        <v>162</v>
      </c>
      <c r="B59" s="46" t="s">
        <v>64</v>
      </c>
      <c r="C59" s="46" t="s">
        <v>33</v>
      </c>
      <c r="D59" s="46" t="s">
        <v>107</v>
      </c>
      <c r="E59" s="47">
        <v>42887</v>
      </c>
      <c r="F59" s="46" t="s">
        <v>20</v>
      </c>
      <c r="G59" s="46" t="s">
        <v>280</v>
      </c>
      <c r="H59" s="66">
        <v>300</v>
      </c>
      <c r="I59" s="6" t="s">
        <v>67</v>
      </c>
      <c r="J59" s="46">
        <v>165</v>
      </c>
    </row>
    <row r="60" spans="1:10" s="8" customFormat="1" ht="45" customHeight="1" x14ac:dyDescent="0.3">
      <c r="A60" s="48" t="s">
        <v>181</v>
      </c>
      <c r="B60" s="46" t="s">
        <v>64</v>
      </c>
      <c r="C60" s="43" t="s">
        <v>178</v>
      </c>
      <c r="D60" s="46">
        <v>9</v>
      </c>
      <c r="E60" s="47">
        <v>44348</v>
      </c>
      <c r="F60" s="47">
        <v>47634</v>
      </c>
      <c r="G60" s="46" t="s">
        <v>281</v>
      </c>
      <c r="H60" s="66">
        <v>488.04</v>
      </c>
      <c r="I60" s="6" t="s">
        <v>67</v>
      </c>
      <c r="J60" s="46">
        <v>200</v>
      </c>
    </row>
    <row r="61" spans="1:10" s="8" customFormat="1" ht="45" customHeight="1" x14ac:dyDescent="0.3">
      <c r="A61" s="48" t="s">
        <v>165</v>
      </c>
      <c r="B61" s="46" t="s">
        <v>64</v>
      </c>
      <c r="C61" s="46" t="s">
        <v>33</v>
      </c>
      <c r="D61" s="46" t="s">
        <v>107</v>
      </c>
      <c r="E61" s="47">
        <v>42887</v>
      </c>
      <c r="F61" s="46" t="s">
        <v>20</v>
      </c>
      <c r="G61" s="46" t="s">
        <v>282</v>
      </c>
      <c r="H61" s="66">
        <v>1246.08</v>
      </c>
      <c r="I61" s="6" t="s">
        <v>67</v>
      </c>
      <c r="J61" s="46">
        <v>168</v>
      </c>
    </row>
    <row r="62" spans="1:10" s="8" customFormat="1" ht="45" customHeight="1" x14ac:dyDescent="0.3">
      <c r="A62" s="48" t="s">
        <v>154</v>
      </c>
      <c r="B62" s="46" t="s">
        <v>64</v>
      </c>
      <c r="C62" s="46" t="s">
        <v>33</v>
      </c>
      <c r="D62" s="46" t="s">
        <v>107</v>
      </c>
      <c r="E62" s="47">
        <v>42887</v>
      </c>
      <c r="F62" s="46" t="s">
        <v>20</v>
      </c>
      <c r="G62" s="46" t="s">
        <v>283</v>
      </c>
      <c r="H62" s="66">
        <v>1153.56</v>
      </c>
      <c r="I62" s="6" t="s">
        <v>67</v>
      </c>
      <c r="J62" s="46">
        <v>157</v>
      </c>
    </row>
    <row r="63" spans="1:10" s="8" customFormat="1" ht="45" customHeight="1" x14ac:dyDescent="0.3">
      <c r="A63" s="48" t="s">
        <v>172</v>
      </c>
      <c r="B63" s="46" t="s">
        <v>64</v>
      </c>
      <c r="C63" s="46" t="s">
        <v>73</v>
      </c>
      <c r="D63" s="46">
        <v>9</v>
      </c>
      <c r="E63" s="47">
        <v>43922</v>
      </c>
      <c r="F63" s="47">
        <v>47208</v>
      </c>
      <c r="G63" s="46" t="s">
        <v>284</v>
      </c>
      <c r="H63" s="66">
        <v>580.55999999999995</v>
      </c>
      <c r="I63" s="6" t="s">
        <v>67</v>
      </c>
      <c r="J63" s="46">
        <v>178</v>
      </c>
    </row>
    <row r="64" spans="1:10" s="8" customFormat="1" ht="45" customHeight="1" x14ac:dyDescent="0.3">
      <c r="A64" s="48" t="s">
        <v>28</v>
      </c>
      <c r="B64" s="46" t="s">
        <v>64</v>
      </c>
      <c r="C64" s="46" t="s">
        <v>11</v>
      </c>
      <c r="D64" s="46" t="s">
        <v>10</v>
      </c>
      <c r="E64" s="47">
        <v>43466</v>
      </c>
      <c r="F64" s="47">
        <v>46387</v>
      </c>
      <c r="G64" s="50" t="s">
        <v>122</v>
      </c>
      <c r="H64" s="66">
        <v>3576</v>
      </c>
      <c r="I64" s="6" t="s">
        <v>67</v>
      </c>
      <c r="J64" s="50" t="s">
        <v>152</v>
      </c>
    </row>
    <row r="65" spans="1:10" s="8" customFormat="1" ht="45" customHeight="1" x14ac:dyDescent="0.3">
      <c r="A65" s="48" t="s">
        <v>88</v>
      </c>
      <c r="B65" s="46" t="s">
        <v>64</v>
      </c>
      <c r="C65" s="46" t="s">
        <v>25</v>
      </c>
      <c r="D65" s="46">
        <v>2</v>
      </c>
      <c r="E65" s="47">
        <v>43617</v>
      </c>
      <c r="F65" s="47">
        <v>44347</v>
      </c>
      <c r="G65" s="46" t="s">
        <v>226</v>
      </c>
      <c r="H65" s="66">
        <v>1640</v>
      </c>
      <c r="I65" s="6" t="s">
        <v>67</v>
      </c>
      <c r="J65" s="46">
        <v>179</v>
      </c>
    </row>
    <row r="66" spans="1:10" s="8" customFormat="1" ht="45" customHeight="1" x14ac:dyDescent="0.3">
      <c r="A66" s="48" t="s">
        <v>88</v>
      </c>
      <c r="B66" s="46" t="s">
        <v>64</v>
      </c>
      <c r="C66" s="46" t="s">
        <v>21</v>
      </c>
      <c r="D66" s="46" t="s">
        <v>20</v>
      </c>
      <c r="E66" s="47">
        <v>44347</v>
      </c>
      <c r="F66" s="46" t="s">
        <v>20</v>
      </c>
      <c r="G66" s="46" t="s">
        <v>227</v>
      </c>
      <c r="H66" s="66">
        <v>2317</v>
      </c>
      <c r="I66" s="6" t="s">
        <v>67</v>
      </c>
      <c r="J66" s="46">
        <v>179</v>
      </c>
    </row>
    <row r="67" spans="1:10" s="8" customFormat="1" ht="45" customHeight="1" x14ac:dyDescent="0.3">
      <c r="A67" s="48" t="s">
        <v>14</v>
      </c>
      <c r="B67" s="46" t="s">
        <v>64</v>
      </c>
      <c r="C67" s="46" t="s">
        <v>11</v>
      </c>
      <c r="D67" s="46" t="s">
        <v>10</v>
      </c>
      <c r="E67" s="47">
        <v>42971</v>
      </c>
      <c r="F67" s="47">
        <v>45892</v>
      </c>
      <c r="G67" s="46" t="s">
        <v>115</v>
      </c>
      <c r="H67" s="66">
        <v>2026</v>
      </c>
      <c r="I67" s="6" t="s">
        <v>67</v>
      </c>
      <c r="J67" s="46">
        <v>80</v>
      </c>
    </row>
    <row r="68" spans="1:10" s="8" customFormat="1" ht="45" customHeight="1" x14ac:dyDescent="0.3">
      <c r="A68" s="22"/>
      <c r="B68" s="22"/>
      <c r="C68" s="22"/>
      <c r="D68" s="20"/>
      <c r="E68" s="21"/>
      <c r="F68" s="21"/>
      <c r="G68" s="20"/>
      <c r="H68" s="64"/>
      <c r="I68" s="20"/>
      <c r="J68" s="20"/>
    </row>
    <row r="69" spans="1:10" s="8" customFormat="1" ht="45" customHeight="1" x14ac:dyDescent="0.3">
      <c r="D69" s="10"/>
      <c r="E69" s="10"/>
      <c r="F69" s="10"/>
      <c r="G69" s="10"/>
      <c r="H69" s="64"/>
      <c r="I69" s="10"/>
      <c r="J69" s="10"/>
    </row>
    <row r="70" spans="1:10" s="8" customFormat="1" ht="45" customHeight="1" x14ac:dyDescent="0.3">
      <c r="D70" s="10"/>
      <c r="E70" s="10"/>
      <c r="F70" s="10"/>
      <c r="G70" s="10"/>
      <c r="H70" s="64"/>
      <c r="I70" s="10"/>
      <c r="J70" s="10"/>
    </row>
    <row r="71" spans="1:10" s="8" customFormat="1" ht="45" customHeight="1" x14ac:dyDescent="0.3">
      <c r="D71" s="10"/>
      <c r="E71" s="10"/>
      <c r="F71" s="10"/>
      <c r="G71" s="10"/>
      <c r="H71" s="64"/>
      <c r="I71" s="10"/>
      <c r="J71" s="10"/>
    </row>
    <row r="72" spans="1:10" s="8" customFormat="1" ht="45" customHeight="1" x14ac:dyDescent="0.3">
      <c r="A72" s="68"/>
      <c r="B72" s="68"/>
      <c r="C72" s="68"/>
      <c r="D72" s="68"/>
      <c r="E72" s="68"/>
      <c r="F72" s="10"/>
      <c r="G72" s="10"/>
      <c r="H72" s="64"/>
      <c r="J72" s="10"/>
    </row>
    <row r="73" spans="1:10" s="8" customFormat="1" ht="45" customHeight="1" x14ac:dyDescent="0.3">
      <c r="D73" s="10"/>
      <c r="E73" s="10"/>
      <c r="F73" s="10"/>
      <c r="G73" s="10"/>
      <c r="H73" s="64"/>
      <c r="J73" s="10"/>
    </row>
  </sheetData>
  <mergeCells count="2">
    <mergeCell ref="A72:E72"/>
    <mergeCell ref="A2:J2"/>
  </mergeCells>
  <pageMargins left="0.7" right="0.7" top="0.75" bottom="0.75" header="0.3" footer="0.3"/>
  <pageSetup paperSize="8" scale="2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monitorare</vt:lpstr>
      <vt:lpstr>parametri</vt:lpstr>
      <vt:lpstr>prospetto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2022-04-29T12:17:42Z</dcterms:modified>
</cp:coreProperties>
</file>